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autoCompressPictures="0"/>
  <mc:AlternateContent xmlns:mc="http://schemas.openxmlformats.org/markup-compatibility/2006">
    <mc:Choice Requires="x15">
      <x15ac:absPath xmlns:x15ac="http://schemas.microsoft.com/office/spreadsheetml/2010/11/ac" url="https://acbordeauxfr-my.sharepoint.com/personal/carole_fabre_ac-bordeaux_fr/Documents/01 - TRAVAIL/01-travail/BTS - pilotage examen/BTS EBCR/2020-2021/Grilles 2021/"/>
    </mc:Choice>
  </mc:AlternateContent>
  <xr:revisionPtr revIDLastSave="3" documentId="8_{D48BD2E4-B7CF-2543-B1FB-6E43761577CB}" xr6:coauthVersionLast="46" xr6:coauthVersionMax="46" xr10:uidLastSave="{545E51F5-2ED5-1648-AB44-4AAA5ACBFC82}"/>
  <bookViews>
    <workbookView xWindow="0" yWindow="500" windowWidth="28800" windowHeight="16260" firstSheet="1" activeTab="2" xr2:uid="{00000000-000D-0000-FFFF-FFFF00000000}"/>
  </bookViews>
  <sheets>
    <sheet name="Referentiel" sheetId="4" r:id="rId1"/>
    <sheet name="Evaluation U42 RP" sheetId="2" r:id="rId2"/>
    <sheet name="Evaluation U42 SP" sheetId="5" r:id="rId3"/>
    <sheet name="AIDE U42 RP" sheetId="3" r:id="rId4"/>
    <sheet name="AIDE U42 SP" sheetId="6" r:id="rId5"/>
    <sheet name="Feuil1" sheetId="7" r:id="rId6"/>
  </sheets>
  <definedNames>
    <definedName name="_xlnm._FilterDatabase" localSheetId="0" hidden="1">Referentiel!$A$2:$G$16</definedName>
    <definedName name="Z_13CAE99E_1326_41E6_A214_B3512518385D_.wvu.Cols" localSheetId="3" hidden="1">'AIDE U42 RP'!#REF!,'AIDE U42 RP'!#REF!,'AIDE U42 RP'!#REF!</definedName>
    <definedName name="Z_13CAE99E_1326_41E6_A214_B3512518385D_.wvu.Cols" localSheetId="4" hidden="1">'AIDE U42 SP'!#REF!,'AIDE U42 SP'!#REF!,'AIDE U42 SP'!#REF!</definedName>
    <definedName name="Z_13CAE99E_1326_41E6_A214_B3512518385D_.wvu.Cols" localSheetId="1" hidden="1">'Evaluation U42 RP'!#REF!,'Evaluation U42 RP'!$L:$M,'Evaluation U42 RP'!$O:$P</definedName>
    <definedName name="Z_13CAE99E_1326_41E6_A214_B3512518385D_.wvu.Cols" localSheetId="2" hidden="1">'Evaluation U42 SP'!#REF!,'Evaluation U42 SP'!$L:$M,'Evaluation U42 SP'!$O:$P</definedName>
    <definedName name="Z_13CAE99E_1326_41E6_A214_B3512518385D_.wvu.PrintArea" localSheetId="3" hidden="1">'AIDE U42 RP'!$A$1:$B$13</definedName>
    <definedName name="Z_13CAE99E_1326_41E6_A214_B3512518385D_.wvu.PrintArea" localSheetId="4" hidden="1">'AIDE U42 SP'!$A$1:$B$14</definedName>
    <definedName name="Z_13CAE99E_1326_41E6_A214_B3512518385D_.wvu.PrintArea" localSheetId="1" hidden="1">'Evaluation U42 RP'!$A$3:$Q$28</definedName>
    <definedName name="Z_13CAE99E_1326_41E6_A214_B3512518385D_.wvu.PrintArea" localSheetId="2" hidden="1">'Evaluation U42 SP'!$A$3:$Q$52</definedName>
    <definedName name="Z_16191AE1_2F5A_42AA_887D_525CB5F2CA29_.wvu.Cols" localSheetId="3" hidden="1">'AIDE U42 RP'!#REF!,'AIDE U42 RP'!#REF!</definedName>
    <definedName name="Z_16191AE1_2F5A_42AA_887D_525CB5F2CA29_.wvu.Cols" localSheetId="4" hidden="1">'AIDE U42 SP'!#REF!,'AIDE U42 SP'!#REF!</definedName>
    <definedName name="Z_16191AE1_2F5A_42AA_887D_525CB5F2CA29_.wvu.PrintArea" localSheetId="3" hidden="1">'AIDE U42 RP'!$A$1:$B$13</definedName>
    <definedName name="Z_16191AE1_2F5A_42AA_887D_525CB5F2CA29_.wvu.PrintArea" localSheetId="4" hidden="1">'AIDE U42 SP'!$A$1:$B$14</definedName>
    <definedName name="Z_5A7009BC_1B80_4E29_8274_5A932573CA65_.wvu.Cols" localSheetId="1" hidden="1">'Evaluation U42 RP'!$B:$B,'Evaluation U42 RP'!$L:$P</definedName>
    <definedName name="Z_5A7009BC_1B80_4E29_8274_5A932573CA65_.wvu.Cols" localSheetId="2" hidden="1">'Evaluation U42 SP'!$B:$B</definedName>
    <definedName name="Z_5A7009BC_1B80_4E29_8274_5A932573CA65_.wvu.FilterData" localSheetId="0" hidden="1">Referentiel!$A$1:$F$15</definedName>
    <definedName name="Z_5A7009BC_1B80_4E29_8274_5A932573CA65_.wvu.PrintArea" localSheetId="3" hidden="1">'AIDE U42 RP'!$A$1:$B$13</definedName>
    <definedName name="Z_5A7009BC_1B80_4E29_8274_5A932573CA65_.wvu.PrintArea" localSheetId="4" hidden="1">'AIDE U42 SP'!$A$1:$B$14</definedName>
    <definedName name="Z_5A7009BC_1B80_4E29_8274_5A932573CA65_.wvu.PrintArea" localSheetId="1" hidden="1">'Evaluation U42 RP'!$A$3:$Q$28</definedName>
    <definedName name="Z_5A7009BC_1B80_4E29_8274_5A932573CA65_.wvu.PrintArea" localSheetId="2" hidden="1">'Evaluation U42 SP'!$A$3:$Q$52</definedName>
    <definedName name="Z_63E1F904_A1BA_4B6C_A8EA_2564A111FCBA_.wvu.Cols" localSheetId="2" hidden="1">'Evaluation U42 SP'!$B:$B,'Evaluation U42 SP'!$L:$P</definedName>
    <definedName name="Z_63E1F904_A1BA_4B6C_A8EA_2564A111FCBA_.wvu.PrintArea" localSheetId="2" hidden="1">'Evaluation U42 SP'!$A$3:$Q$52</definedName>
    <definedName name="Z_7703CAD1_E342_409D_A203_3F256855321A_.wvu.Cols" localSheetId="1" hidden="1">'Evaluation U42 RP'!$B:$B,'Evaluation U42 RP'!$L:$P</definedName>
    <definedName name="Z_7703CAD1_E342_409D_A203_3F256855321A_.wvu.Cols" localSheetId="2" hidden="1">'Evaluation U42 SP'!$B:$B,'Evaluation U42 SP'!$L:$P</definedName>
    <definedName name="Z_7703CAD1_E342_409D_A203_3F256855321A_.wvu.FilterData" localSheetId="0" hidden="1">Referentiel!$A$1:$F$15</definedName>
    <definedName name="Z_7703CAD1_E342_409D_A203_3F256855321A_.wvu.PrintArea" localSheetId="3" hidden="1">'AIDE U42 RP'!$A$1:$B$13</definedName>
    <definedName name="Z_7703CAD1_E342_409D_A203_3F256855321A_.wvu.PrintArea" localSheetId="4" hidden="1">'AIDE U42 SP'!$A$1:$B$14</definedName>
    <definedName name="Z_7703CAD1_E342_409D_A203_3F256855321A_.wvu.PrintArea" localSheetId="1" hidden="1">'Evaluation U42 RP'!$A$3:$Q$28</definedName>
    <definedName name="Z_7703CAD1_E342_409D_A203_3F256855321A_.wvu.PrintArea" localSheetId="2" hidden="1">'Evaluation U42 SP'!$A$3:$Q$52</definedName>
    <definedName name="Z_E226B775_EFC5_4E9C_AC92_7B73BDED665D_.wvu.Cols" localSheetId="1" hidden="1">'Evaluation U42 RP'!$B:$B,'Evaluation U42 RP'!#REF!,'Evaluation U42 RP'!$O:$O</definedName>
    <definedName name="Z_E226B775_EFC5_4E9C_AC92_7B73BDED665D_.wvu.Cols" localSheetId="2" hidden="1">'Evaluation U42 SP'!$B:$B,'Evaluation U42 SP'!#REF!,'Evaluation U42 SP'!$O:$O</definedName>
    <definedName name="Z_E226B775_EFC5_4E9C_AC92_7B73BDED665D_.wvu.PrintArea" localSheetId="3" hidden="1">'AIDE U42 RP'!$A$1:$B$13</definedName>
    <definedName name="Z_E226B775_EFC5_4E9C_AC92_7B73BDED665D_.wvu.PrintArea" localSheetId="4" hidden="1">'AIDE U42 SP'!$A$1:$B$14</definedName>
    <definedName name="Z_E226B775_EFC5_4E9C_AC92_7B73BDED665D_.wvu.PrintArea" localSheetId="1" hidden="1">'Evaluation U42 RP'!$A$3:$Q$28</definedName>
    <definedName name="Z_E226B775_EFC5_4E9C_AC92_7B73BDED665D_.wvu.PrintArea" localSheetId="2" hidden="1">'Evaluation U42 SP'!$A$3:$Q$52</definedName>
    <definedName name="Z_F8FB7996_72BF_4471_BF91_62D3B191CB00_.wvu.Cols" localSheetId="3" hidden="1">'AIDE U42 RP'!$B:$B,'AIDE U42 RP'!#REF!,'AIDE U42 RP'!#REF!,'AIDE U42 RP'!#REF!</definedName>
    <definedName name="Z_F8FB7996_72BF_4471_BF91_62D3B191CB00_.wvu.Cols" localSheetId="4" hidden="1">'AIDE U42 SP'!$B:$B,'AIDE U42 SP'!#REF!,'AIDE U42 SP'!#REF!,'AIDE U42 SP'!#REF!</definedName>
    <definedName name="Z_F8FB7996_72BF_4471_BF91_62D3B191CB00_.wvu.PrintArea" localSheetId="3" hidden="1">'AIDE U42 RP'!$A$1:$B$13</definedName>
    <definedName name="Z_F8FB7996_72BF_4471_BF91_62D3B191CB00_.wvu.PrintArea" localSheetId="4" hidden="1">'AIDE U42 SP'!$A$1:$B$14</definedName>
    <definedName name="_xlnm.Print_Area" localSheetId="3">'AIDE U42 RP'!$A$1:$B$13</definedName>
    <definedName name="_xlnm.Print_Area" localSheetId="4">'AIDE U42 SP'!$A$1:$B$16</definedName>
    <definedName name="_xlnm.Print_Area" localSheetId="1">'Evaluation U42 RP'!$A$3:$Q$28</definedName>
    <definedName name="_xlnm.Print_Area" localSheetId="2">'Evaluation U42 SP'!$A$3:$Q$52</definedName>
  </definedNames>
  <calcPr calcId="191029"/>
  <customWorkbookViews>
    <customWorkbookView name="tout" guid="{E226B775-EFC5-4E9C-AC92-7B73BDED665D}" maximized="1" xWindow="-9" yWindow="-9" windowWidth="1618" windowHeight="918" activeSheetId="2"/>
    <customWorkbookView name="impression avec indicaterus" guid="{13CAE99E-1326-41E6-A214-B3512518385D}" maximized="1" xWindow="-1929" yWindow="-9" windowWidth="1938" windowHeight="1098" activeSheetId="2"/>
    <customWorkbookView name="impression RP" guid="{5A7009BC-1B80-4E29-8274-5A932573CA65}" maximized="1" xWindow="-9" yWindow="-9" windowWidth="1618" windowHeight="918" activeSheetId="2"/>
    <customWorkbookView name="impression SP" guid="{7703CAD1-E342-409D-A203-3F256855321A}" maximized="1" xWindow="-9" yWindow="-9" windowWidth="1618" windowHeight="918" activeSheetId="5"/>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N12" i="5" l="1"/>
  <c r="N20" i="5"/>
  <c r="N29" i="5"/>
  <c r="J8" i="5"/>
  <c r="K8" i="5"/>
  <c r="P8" i="5" s="1"/>
  <c r="L8" i="5"/>
  <c r="H8" i="5" s="1"/>
  <c r="M8" i="5"/>
  <c r="L23" i="5"/>
  <c r="M23" i="5"/>
  <c r="L24" i="5"/>
  <c r="M24" i="5"/>
  <c r="M22" i="5"/>
  <c r="L22" i="5"/>
  <c r="N24" i="5" l="1"/>
  <c r="L17" i="5"/>
  <c r="M20" i="5"/>
  <c r="M16" i="5"/>
  <c r="J16" i="5" s="1"/>
  <c r="M17" i="5"/>
  <c r="J17" i="5" s="1"/>
  <c r="M18" i="5"/>
  <c r="M19" i="5"/>
  <c r="M14" i="5"/>
  <c r="M15" i="5"/>
  <c r="J20" i="5" s="1"/>
  <c r="H17" i="5"/>
  <c r="M33" i="5"/>
  <c r="M34" i="5"/>
  <c r="M35" i="5"/>
  <c r="M36" i="5"/>
  <c r="M37" i="5"/>
  <c r="M38" i="5"/>
  <c r="M31" i="5"/>
  <c r="J33" i="5" s="1"/>
  <c r="M32" i="5"/>
  <c r="M12" i="5"/>
  <c r="M10" i="5"/>
  <c r="M11" i="5"/>
  <c r="J5" i="5"/>
  <c r="J13" i="5" s="1"/>
  <c r="J9" i="5"/>
  <c r="L12" i="5"/>
  <c r="H12" i="5" s="1"/>
  <c r="L38" i="5"/>
  <c r="H38" i="5" s="1"/>
  <c r="H24" i="5"/>
  <c r="M6" i="5"/>
  <c r="N8" i="5" s="1"/>
  <c r="M7" i="5"/>
  <c r="J24" i="5"/>
  <c r="J23" i="5"/>
  <c r="M26" i="5"/>
  <c r="J26" i="5"/>
  <c r="M27" i="5"/>
  <c r="M28" i="5"/>
  <c r="M29" i="5"/>
  <c r="L18" i="5"/>
  <c r="H18" i="5" s="1"/>
  <c r="L19" i="5"/>
  <c r="H19" i="5" s="1"/>
  <c r="L20" i="5"/>
  <c r="H20" i="5" s="1"/>
  <c r="H22" i="5"/>
  <c r="H23" i="5"/>
  <c r="L26" i="5"/>
  <c r="H26" i="5" s="1"/>
  <c r="L27" i="5"/>
  <c r="H27" i="5" s="1"/>
  <c r="L28" i="5"/>
  <c r="H28" i="5" s="1"/>
  <c r="L29" i="5"/>
  <c r="H29" i="5" s="1"/>
  <c r="L31" i="5"/>
  <c r="H31" i="5" s="1"/>
  <c r="L32" i="5"/>
  <c r="H32" i="5" s="1"/>
  <c r="L34" i="5"/>
  <c r="H34" i="5" s="1"/>
  <c r="L35" i="5"/>
  <c r="H35" i="5" s="1"/>
  <c r="L36" i="5"/>
  <c r="H36" i="5" s="1"/>
  <c r="L10" i="5"/>
  <c r="H10" i="5" s="1"/>
  <c r="L11" i="5"/>
  <c r="H11" i="5" s="1"/>
  <c r="L14" i="5"/>
  <c r="H14" i="5" s="1"/>
  <c r="L15" i="5"/>
  <c r="H15" i="5" s="1"/>
  <c r="L37" i="5"/>
  <c r="H37" i="5" s="1"/>
  <c r="L33" i="5"/>
  <c r="H33" i="5" s="1"/>
  <c r="J22" i="5"/>
  <c r="L16" i="5"/>
  <c r="H16" i="5" s="1"/>
  <c r="L7" i="5"/>
  <c r="H7" i="5" s="1"/>
  <c r="L6" i="5"/>
  <c r="H6" i="5" s="1"/>
  <c r="M12" i="2"/>
  <c r="M13" i="2"/>
  <c r="M14" i="2"/>
  <c r="M15" i="2"/>
  <c r="J11" i="2"/>
  <c r="J7" i="2" s="1"/>
  <c r="J5" i="2"/>
  <c r="K6" i="2" s="1"/>
  <c r="M10" i="2"/>
  <c r="L13" i="2"/>
  <c r="H13" i="2"/>
  <c r="L14" i="2"/>
  <c r="H14" i="2" s="1"/>
  <c r="L15" i="2"/>
  <c r="H15" i="2" s="1"/>
  <c r="L12" i="2"/>
  <c r="H12" i="2" s="1"/>
  <c r="I16" i="2"/>
  <c r="M8" i="2"/>
  <c r="J8" i="2"/>
  <c r="M6" i="2"/>
  <c r="J6" i="2" s="1"/>
  <c r="L6" i="2"/>
  <c r="H6" i="2"/>
  <c r="L8" i="2"/>
  <c r="H8" i="2" s="1"/>
  <c r="L10" i="2"/>
  <c r="H10" i="2" s="1"/>
  <c r="L5" i="2"/>
  <c r="L7" i="2"/>
  <c r="L9" i="2"/>
  <c r="L11" i="2"/>
  <c r="I39" i="5"/>
  <c r="J9" i="2"/>
  <c r="K10" i="2" s="1"/>
  <c r="J10" i="2"/>
  <c r="J27" i="5"/>
  <c r="J13" i="2" l="1"/>
  <c r="K13" i="2" s="1"/>
  <c r="P13" i="2" s="1"/>
  <c r="J12" i="2"/>
  <c r="K12" i="2" s="1"/>
  <c r="J16" i="2"/>
  <c r="J15" i="2"/>
  <c r="K15" i="2" s="1"/>
  <c r="K5" i="2"/>
  <c r="P10" i="2"/>
  <c r="K9" i="2"/>
  <c r="K8" i="2"/>
  <c r="P8" i="2" s="1"/>
  <c r="E21" i="2"/>
  <c r="E22" i="2" s="1"/>
  <c r="J14" i="2"/>
  <c r="K14" i="2" s="1"/>
  <c r="P14" i="2" s="1"/>
  <c r="K27" i="5"/>
  <c r="J25" i="5"/>
  <c r="K26" i="5"/>
  <c r="P26" i="5" s="1"/>
  <c r="N38" i="5"/>
  <c r="J30" i="5"/>
  <c r="K33" i="5" s="1"/>
  <c r="P33" i="5" s="1"/>
  <c r="J21" i="5"/>
  <c r="J10" i="5"/>
  <c r="K10" i="5" s="1"/>
  <c r="P10" i="5" s="1"/>
  <c r="K16" i="5"/>
  <c r="P16" i="5" s="1"/>
  <c r="K20" i="5"/>
  <c r="P20" i="5" s="1"/>
  <c r="K23" i="5"/>
  <c r="P23" i="5" s="1"/>
  <c r="K17" i="5"/>
  <c r="P17" i="5" s="1"/>
  <c r="J6" i="5"/>
  <c r="K6" i="5" s="1"/>
  <c r="P6" i="5" s="1"/>
  <c r="J12" i="5"/>
  <c r="K12" i="5" s="1"/>
  <c r="P12" i="5" s="1"/>
  <c r="J19" i="5"/>
  <c r="K19" i="5" s="1"/>
  <c r="P19" i="5" s="1"/>
  <c r="J28" i="5"/>
  <c r="K28" i="5" s="1"/>
  <c r="P28" i="5" s="1"/>
  <c r="J36" i="5"/>
  <c r="K36" i="5" s="1"/>
  <c r="P36" i="5" s="1"/>
  <c r="J18" i="5"/>
  <c r="K18" i="5" s="1"/>
  <c r="P18" i="5" s="1"/>
  <c r="K24" i="5"/>
  <c r="P24" i="5" s="1"/>
  <c r="J32" i="5"/>
  <c r="J7" i="5"/>
  <c r="K7" i="5" s="1"/>
  <c r="P7" i="5" s="1"/>
  <c r="E45" i="5"/>
  <c r="J29" i="5"/>
  <c r="K29" i="5" s="1"/>
  <c r="P29" i="5" s="1"/>
  <c r="H40" i="5"/>
  <c r="P12" i="2"/>
  <c r="P27" i="5"/>
  <c r="P6" i="2"/>
  <c r="J35" i="5"/>
  <c r="J11" i="5"/>
  <c r="K11" i="5" s="1"/>
  <c r="P11" i="5" s="1"/>
  <c r="J15" i="5"/>
  <c r="K15" i="5" s="1"/>
  <c r="P15" i="5" s="1"/>
  <c r="J38" i="5"/>
  <c r="K38" i="5" s="1"/>
  <c r="P38" i="5" s="1"/>
  <c r="J34" i="5"/>
  <c r="J14" i="5"/>
  <c r="K14" i="5" s="1"/>
  <c r="J31" i="5"/>
  <c r="K31" i="5" s="1"/>
  <c r="J37" i="5"/>
  <c r="K37" i="5" s="1"/>
  <c r="P37" i="5" s="1"/>
  <c r="P15" i="2" l="1"/>
  <c r="K11" i="2"/>
  <c r="K7" i="2"/>
  <c r="K5" i="5"/>
  <c r="K32" i="5"/>
  <c r="P32" i="5" s="1"/>
  <c r="K34" i="5"/>
  <c r="P34" i="5" s="1"/>
  <c r="K35" i="5"/>
  <c r="P35" i="5" s="1"/>
  <c r="J39" i="5"/>
  <c r="K25" i="5"/>
  <c r="K22" i="5"/>
  <c r="P22" i="5" s="1"/>
  <c r="K13" i="5"/>
  <c r="P14" i="5"/>
  <c r="K9" i="5"/>
  <c r="P31" i="5"/>
  <c r="E46" i="5"/>
  <c r="K16" i="2" l="1"/>
  <c r="E17" i="2"/>
  <c r="K30" i="5"/>
  <c r="K21" i="5"/>
  <c r="E41" i="5" l="1"/>
  <c r="K39" i="5"/>
</calcChain>
</file>

<file path=xl/sharedStrings.xml><?xml version="1.0" encoding="utf-8"?>
<sst xmlns="http://schemas.openxmlformats.org/spreadsheetml/2006/main" count="272" uniqueCount="169">
  <si>
    <t>Compétences évaluées</t>
  </si>
  <si>
    <t>Indicateurs de performance</t>
  </si>
  <si>
    <t xml:space="preserve"> /20</t>
  </si>
  <si>
    <t>/20</t>
  </si>
  <si>
    <t>Appréciation globale</t>
  </si>
  <si>
    <t>Noms des Evaluateurs</t>
  </si>
  <si>
    <t>Signatures</t>
  </si>
  <si>
    <t>Date</t>
  </si>
  <si>
    <t>Note brute obtenue par calcul automatique :</t>
  </si>
  <si>
    <t>L’analyse est présentée à partir d’un document exploitable.</t>
  </si>
  <si>
    <t>Les contraintes et exigences diverses sont prises en compte.</t>
  </si>
  <si>
    <t>Les solutions sont conformes aux normes et à la réglementation en vigueur.</t>
  </si>
  <si>
    <t>Les informations extraites sont adaptées au contexte et prennent en compte les interfaces.</t>
  </si>
  <si>
    <t>Les plans et documents techniques sont exploitables.</t>
  </si>
  <si>
    <t>La réglementation en vigueur est respectée.</t>
  </si>
  <si>
    <t>ELEMENTS DE QUESTIONNEMENT</t>
  </si>
  <si>
    <t>Mettre X si non évalué</t>
  </si>
  <si>
    <t>Obligatoire</t>
  </si>
  <si>
    <t>Ctrl</t>
  </si>
  <si>
    <t>Poids suppri</t>
  </si>
  <si>
    <t>Poids réel compté</t>
  </si>
  <si>
    <t>Poids théorique</t>
  </si>
  <si>
    <t>% évalué</t>
  </si>
  <si>
    <t>Nombre de points</t>
  </si>
  <si>
    <t>Note sur 20 attribuée par le jury (note brute + ou - 1 point):</t>
  </si>
  <si>
    <t>Plus de 2/3 des indicateurs doivent être évalués</t>
  </si>
  <si>
    <t>L’ensemble des éléments est transcrit, de façon synthétique, dans un document communicable.</t>
  </si>
  <si>
    <r>
      <rPr>
        <b/>
        <sz val="11"/>
        <color rgb="FFFF0000"/>
        <rFont val="Arial"/>
        <family val="2"/>
      </rPr>
      <t>NOM</t>
    </r>
    <r>
      <rPr>
        <b/>
        <sz val="11"/>
        <color theme="1"/>
        <rFont val="Arial"/>
        <family val="2"/>
      </rPr>
      <t xml:space="preserve"> DU CANDIDAT: </t>
    </r>
  </si>
  <si>
    <t xml:space="preserve">  </t>
  </si>
  <si>
    <t>C1.3 Elaborer une stratégie de communication écrite</t>
  </si>
  <si>
    <t>C6.2 Comparer plusieurs solutions</t>
  </si>
  <si>
    <t>C10.1 Etablir le devis et chiffrer les variantes</t>
  </si>
  <si>
    <t>C1</t>
  </si>
  <si>
    <t>C2</t>
  </si>
  <si>
    <t>C3</t>
  </si>
  <si>
    <t>C5</t>
  </si>
  <si>
    <t>C6</t>
  </si>
  <si>
    <t>C7</t>
  </si>
  <si>
    <t>C9</t>
  </si>
  <si>
    <t>C10</t>
  </si>
  <si>
    <t>RP</t>
  </si>
  <si>
    <t>SP</t>
  </si>
  <si>
    <t>C1.1</t>
  </si>
  <si>
    <t>Elaborer une stratégie de communication orale</t>
  </si>
  <si>
    <t>C1.3</t>
  </si>
  <si>
    <t>Elaborer une stratégie de communication écrite</t>
  </si>
  <si>
    <t>C2.1</t>
  </si>
  <si>
    <t>Lire et décoder</t>
  </si>
  <si>
    <t>C2.3</t>
  </si>
  <si>
    <t>Produire à l’aide d’outils numériques des représentations de tout ou partie d’un système d’enveloppe</t>
  </si>
  <si>
    <t>C3.4</t>
  </si>
  <si>
    <t>Organiser, planifier et conduire une réunion</t>
  </si>
  <si>
    <t>C5.1</t>
  </si>
  <si>
    <t>Collecter de nouvelles informations relatives au thème ou à la  problématique</t>
  </si>
  <si>
    <t>C5.2</t>
  </si>
  <si>
    <t>Trier les informations</t>
  </si>
  <si>
    <t>C5.3</t>
  </si>
  <si>
    <t>Valider les informations</t>
  </si>
  <si>
    <t>C5.4</t>
  </si>
  <si>
    <t>Assurer une veille technologique et réglementaire</t>
  </si>
  <si>
    <t>C6.1</t>
  </si>
  <si>
    <t xml:space="preserve">Proposer une ou plusieurs solutions techniques répondant aux attentes </t>
  </si>
  <si>
    <t>C6.2</t>
  </si>
  <si>
    <t>Comparer plusieurs solutions</t>
  </si>
  <si>
    <t>C7.4</t>
  </si>
  <si>
    <r>
      <t xml:space="preserve">Réaliser avec une assistance numérique une note de calculs de </t>
    </r>
    <r>
      <rPr>
        <sz val="10"/>
        <color rgb="FF000000"/>
        <rFont val="Arial"/>
        <family val="2"/>
      </rPr>
      <t xml:space="preserve">pré-dimensionnement, de dimensionnement </t>
    </r>
  </si>
  <si>
    <t>Etablir une note de synthèse</t>
  </si>
  <si>
    <t>C10.1</t>
  </si>
  <si>
    <t>Etablir le devis et chiffrer les variantes</t>
  </si>
  <si>
    <t>x</t>
  </si>
  <si>
    <t>Préparer et assurer une communication</t>
  </si>
  <si>
    <t>Décoder, représenter</t>
  </si>
  <si>
    <t>Assurer le travail en équipe</t>
  </si>
  <si>
    <t>Rechercher des informations et assurer une veille</t>
  </si>
  <si>
    <t>Proposer et comparer des solutions techniques</t>
  </si>
  <si>
    <t>Modéliser, mettre en œuvre et valider un calcul</t>
  </si>
  <si>
    <t>Synthétiser des informations techniques</t>
  </si>
  <si>
    <t>Déterminer des prix de vente et gérer les coûts du projet</t>
  </si>
  <si>
    <t>Les objectifs de la communication sont définis
Les outils et méthodes de communication orale sont adaptés
Le vocabulaire technique est précis
Le registre est adapté au contexte et au destinataire
Le discours est intelligible, cohérent, structuré</t>
  </si>
  <si>
    <t>C1 - PREPARER ET ASSURER UNE COMMUNICATION</t>
  </si>
  <si>
    <t>C2 – DECODER, REPRESENTER</t>
  </si>
  <si>
    <t>C3 – ASSURER LE TRAVAIL EN EQUIPE</t>
  </si>
  <si>
    <t>C5 – RECHERCHER DES INFORMATIONS ET ASSURER UNE VEILLE</t>
  </si>
  <si>
    <r>
      <t xml:space="preserve">C1.1 </t>
    </r>
    <r>
      <rPr>
        <b/>
        <sz val="12"/>
        <color theme="1"/>
        <rFont val="Arial"/>
        <family val="2"/>
      </rPr>
      <t>Elaborer</t>
    </r>
    <r>
      <rPr>
        <sz val="12"/>
        <color theme="1"/>
        <rFont val="Arial"/>
        <family val="2"/>
      </rPr>
      <t xml:space="preserve"> une stratégie de communication orale</t>
    </r>
  </si>
  <si>
    <r>
      <t xml:space="preserve">C3.4 </t>
    </r>
    <r>
      <rPr>
        <b/>
        <sz val="12"/>
        <color rgb="FF000000"/>
        <rFont val="Arial"/>
        <family val="2"/>
      </rPr>
      <t>Organiser, planifier et conduire</t>
    </r>
    <r>
      <rPr>
        <sz val="12"/>
        <color rgb="FF000000"/>
        <rFont val="Arial"/>
        <family val="2"/>
      </rPr>
      <t xml:space="preserve"> une réunion</t>
    </r>
  </si>
  <si>
    <r>
      <t xml:space="preserve">C5.3 </t>
    </r>
    <r>
      <rPr>
        <b/>
        <sz val="12"/>
        <color rgb="FF000000"/>
        <rFont val="Arial"/>
        <family val="2"/>
      </rPr>
      <t>Valider</t>
    </r>
    <r>
      <rPr>
        <sz val="12"/>
        <color rgb="FF000000"/>
        <rFont val="Arial"/>
        <family val="2"/>
      </rPr>
      <t xml:space="preserve"> les informations</t>
    </r>
  </si>
  <si>
    <r>
      <t xml:space="preserve">C5.4 </t>
    </r>
    <r>
      <rPr>
        <b/>
        <sz val="12"/>
        <color rgb="FF000000"/>
        <rFont val="Arial"/>
        <family val="2"/>
      </rPr>
      <t>Assurer</t>
    </r>
    <r>
      <rPr>
        <sz val="12"/>
        <color rgb="FF000000"/>
        <rFont val="Arial"/>
        <family val="2"/>
      </rPr>
      <t xml:space="preserve"> une veille technologique et réglementaire</t>
    </r>
  </si>
  <si>
    <t>C1 – PREPARER ET ASSURER UNE COMMUNICATION</t>
  </si>
  <si>
    <t>C6 – PROPOSER ET COMPARER DES SOLUTIONS TECHNIQUES</t>
  </si>
  <si>
    <t xml:space="preserve">C7.4 Réaliser avec une assistance numérique une note de calculs de pré-dimensionnement, de dimensionnement </t>
  </si>
  <si>
    <t>C9.1 Etablir une note de synthèse</t>
  </si>
  <si>
    <t>C10 – DETERMINER DES PRIX DE VENTE ET GERER LES COUTS DU PROJET</t>
  </si>
  <si>
    <t>Les informations des supports sont prises en compte et réutilisées</t>
  </si>
  <si>
    <t>La réunion a été préparée avec un objectif, un plan de déroulement
La réunion est dirigée avec efficacité vers l'objectif
La conclusion de la réunion est faite</t>
  </si>
  <si>
    <r>
      <t xml:space="preserve">C1.1 </t>
    </r>
    <r>
      <rPr>
        <b/>
        <sz val="16"/>
        <color rgb="FF000000"/>
        <rFont val="Arial"/>
        <family val="2"/>
      </rPr>
      <t>Elaborer</t>
    </r>
    <r>
      <rPr>
        <sz val="16"/>
        <color rgb="FF000000"/>
        <rFont val="Arial"/>
        <family val="2"/>
      </rPr>
      <t xml:space="preserve"> une stratégie de communication orale</t>
    </r>
  </si>
  <si>
    <r>
      <t xml:space="preserve">C2.1 </t>
    </r>
    <r>
      <rPr>
        <b/>
        <sz val="16"/>
        <color rgb="FF000000"/>
        <rFont val="Arial"/>
        <family val="2"/>
      </rPr>
      <t>Lire et décoder</t>
    </r>
  </si>
  <si>
    <r>
      <t xml:space="preserve">C3.4 </t>
    </r>
    <r>
      <rPr>
        <b/>
        <sz val="16"/>
        <color rgb="FF000000"/>
        <rFont val="Arial"/>
        <family val="2"/>
      </rPr>
      <t>Organiser, planifier et conduire</t>
    </r>
    <r>
      <rPr>
        <sz val="16"/>
        <color rgb="FF000000"/>
        <rFont val="Arial"/>
        <family val="2"/>
      </rPr>
      <t xml:space="preserve"> une réunion</t>
    </r>
  </si>
  <si>
    <r>
      <t xml:space="preserve">C5.1 </t>
    </r>
    <r>
      <rPr>
        <b/>
        <sz val="16"/>
        <color rgb="FF000000"/>
        <rFont val="Arial"/>
        <family val="2"/>
      </rPr>
      <t>Collecter</t>
    </r>
    <r>
      <rPr>
        <sz val="16"/>
        <color rgb="FF000000"/>
        <rFont val="Arial"/>
        <family val="2"/>
      </rPr>
      <t xml:space="preserve"> de nouvelles informations relatives au thème ou à la  problématique</t>
    </r>
  </si>
  <si>
    <r>
      <t xml:space="preserve">C5.2 </t>
    </r>
    <r>
      <rPr>
        <b/>
        <sz val="16"/>
        <color rgb="FF000000"/>
        <rFont val="Arial"/>
        <family val="2"/>
      </rPr>
      <t>Trier</t>
    </r>
    <r>
      <rPr>
        <sz val="16"/>
        <color rgb="FF000000"/>
        <rFont val="Arial"/>
        <family val="2"/>
      </rPr>
      <t xml:space="preserve"> les informations</t>
    </r>
  </si>
  <si>
    <r>
      <t xml:space="preserve">C5.3 </t>
    </r>
    <r>
      <rPr>
        <b/>
        <sz val="16"/>
        <color rgb="FF000000"/>
        <rFont val="Arial"/>
        <family val="2"/>
      </rPr>
      <t>Valider</t>
    </r>
    <r>
      <rPr>
        <sz val="16"/>
        <color rgb="FF000000"/>
        <rFont val="Arial"/>
        <family val="2"/>
      </rPr>
      <t xml:space="preserve"> les informations</t>
    </r>
  </si>
  <si>
    <r>
      <t xml:space="preserve">C5.4 </t>
    </r>
    <r>
      <rPr>
        <b/>
        <sz val="16"/>
        <color rgb="FF000000"/>
        <rFont val="Arial"/>
        <family val="2"/>
      </rPr>
      <t>Assurer</t>
    </r>
    <r>
      <rPr>
        <sz val="16"/>
        <color rgb="FF000000"/>
        <rFont val="Arial"/>
        <family val="2"/>
      </rPr>
      <t xml:space="preserve"> une veille technologique et réglementaire</t>
    </r>
  </si>
  <si>
    <t>Les sources d’information adaptées sont identifiées
Les informations en lien avec les besoins sont collectées</t>
  </si>
  <si>
    <t>Les informations inutiles, incohérentes ou erronées sont écartées</t>
  </si>
  <si>
    <t>Les informations sont à jour ou mises à jour
La veille professionnelle (technologique, réglementaire, juridique…) est assurée</t>
  </si>
  <si>
    <t>C7 - MODELISER, METTRE EN ŒUVRE ET VALIDER UN CALCUL</t>
  </si>
  <si>
    <t>C9 - SYNTHETISER DES INFORMATIONS TECHNIQUES</t>
  </si>
  <si>
    <t>C2.3 Produire à l’aide d’outils numériques des représentations de tout ou partie d’un système d’enveloppe</t>
  </si>
  <si>
    <t xml:space="preserve">C6.1 Proposer une ou plusieurs solutions techniques répondant aux attentes </t>
  </si>
  <si>
    <t>Les informations nécessaires à la communication sont présentes sur le support
Les moyens de représentation utilisés sont adaptés aux besoins (DAO 2D, DAO 3D, modeleur BIM)
Les plans respectent les conventions et chartes graphiques
Les cotations, légendes, nomenclatures sont complètes</t>
  </si>
  <si>
    <t>Une ou plusieurs propositions de solution sont décrites.
Les principales caractéristiques sont indiquées (spécifications, possibilités de mise en œuvre, ordres de grandeur, matériaux…) 
Les croquis de principe ou schémas  sont exploitables</t>
  </si>
  <si>
    <t>Les éléments de comparaison sont identifiés et choisis
La comparaison des solutions est présentée dans un tableau et tient compte des critères de:
• Santé et sécurité
• performances techniques, 
• impact environnemental,
• recyclage ou réemploi,
• économique …</t>
  </si>
  <si>
    <t>La note de calcul est rédigée (objectifs du calcul, hypothèses, modèles ou abaques utilisés, applications littérales et numériques, résultat, validation du calcul, interprétation du résultat et conclusion)</t>
  </si>
  <si>
    <t xml:space="preserve">La note de synthèse contient:
• Le rappel des hypothèses: attendus et contraintes
• Les moyens et méthodes utilisées pour traiter et analyser l’information
• Les informations et leur traitement
• La conclusion et les décisions </t>
  </si>
  <si>
    <t xml:space="preserve">Les avant-métrés sont réalisés
Les temps unitaires sont recherchés
Les prix unitaires sont identifiés
La sous-traitance est prise en compte
La décomposition utilisée est pertinente
Les sous-détails de prix sont établis
Le devis, DGE ou DPGF, est complété ou établi
Les variantes sont chiffrées
</t>
  </si>
  <si>
    <t>BTS  Enveloppe des Bâtiments : 
Conception et Réalisation
Annexe X: Evaluation U42</t>
  </si>
  <si>
    <t>O</t>
  </si>
  <si>
    <t>ATTENTION, si le symbole ◄ apparait dans cette colonne c'est qu'il manque                                                                                                                                                             une information ou qu'il y a des informations contradictoires pour l'évaluation</t>
  </si>
  <si>
    <t>BTS  Enveloppe des Bâtiments : 
Conception et Réalisation
Annexe 5 : Evaluation U42 - Soutenance de Projet</t>
  </si>
  <si>
    <t>BTS  Enveloppe des Bâtiments : 
Conception et Réalisation
Annexe 5: Evaluation U42 - Revue de Projet</t>
  </si>
  <si>
    <t>Les objectifs de la communication sont définis</t>
  </si>
  <si>
    <t>Le vocabulaire technique est précis</t>
  </si>
  <si>
    <t>Le registre est adapté au contexte et au destinataire</t>
  </si>
  <si>
    <t xml:space="preserve">Les objectifs de la communication sont définis
La stratégie de communication est établie
Le vocabulaire technique est précis
Le registre est adapté au contexte et au destinataire
L'écrit est cohérent, structuré et exploitable
Les documents produits sont présentables et valorisent l'entreprise </t>
  </si>
  <si>
    <t>La stratégie de communication est établie</t>
  </si>
  <si>
    <t>L'écrit est cohérent, structuré et exploitable</t>
  </si>
  <si>
    <t xml:space="preserve">Les documents produits sont présentables et valorisent l'entreprise </t>
  </si>
  <si>
    <t>Les cotations, légendes et/ou nomenclatures nécessaires sont complètes</t>
  </si>
  <si>
    <t>Le document correspond à la demande</t>
  </si>
  <si>
    <t>Une ou plusieurs propositions de solution sont décrites.</t>
  </si>
  <si>
    <t>Les croquis de principe ou schémas sont exploitables</t>
  </si>
  <si>
    <t>La comparaison des solutions est présentée dans un tableau et tient compte des critères</t>
  </si>
  <si>
    <t>Les critères de comparaison sont identifiés et choisis</t>
  </si>
  <si>
    <t>La note de calcul est rédigée</t>
  </si>
  <si>
    <t>Les hypothèses de calcul sont définies</t>
  </si>
  <si>
    <t>Les paramètres rentrés dans le calculateur sont justifiés</t>
  </si>
  <si>
    <t>Les avant-métrés sont réalisés</t>
  </si>
  <si>
    <t>Les temps unitaires sont recherchés</t>
  </si>
  <si>
    <t>Les prix unitaires sont identifiés</t>
  </si>
  <si>
    <t>La décomposition utilisée est pertinente</t>
  </si>
  <si>
    <t>Les sous-détails de prix sont établis</t>
  </si>
  <si>
    <t>Le devis, DGE ou DPGF, est complété ou établi</t>
  </si>
  <si>
    <t>Les variantes sont chiffrées</t>
  </si>
  <si>
    <t>Une conclusion est rédigée</t>
  </si>
  <si>
    <t xml:space="preserve">La synthèse est complète </t>
  </si>
  <si>
    <t>ATTENTION, si le symbole ◄ apparait dans cette colonne c'est qu'il manque une information ou qu'il y a des informations contradictoires pour l'évaluation</t>
  </si>
  <si>
    <t>Les hypothèses sont rappelées</t>
  </si>
  <si>
    <t>Les informations sont clairement présentées</t>
  </si>
  <si>
    <r>
      <rPr>
        <b/>
        <sz val="12"/>
        <color theme="1"/>
        <rFont val="Arial"/>
        <family val="2"/>
      </rPr>
      <t>C10.1</t>
    </r>
    <r>
      <rPr>
        <sz val="12"/>
        <color theme="1"/>
        <rFont val="Arial"/>
        <family val="2"/>
      </rPr>
      <t xml:space="preserve">  </t>
    </r>
    <r>
      <rPr>
        <b/>
        <sz val="12"/>
        <color theme="1"/>
        <rFont val="Arial"/>
        <family val="2"/>
      </rPr>
      <t>Etablir</t>
    </r>
    <r>
      <rPr>
        <sz val="12"/>
        <color theme="1"/>
        <rFont val="Arial"/>
        <family val="2"/>
      </rPr>
      <t xml:space="preserve"> le devis et chiffrer les variantes</t>
    </r>
  </si>
  <si>
    <r>
      <rPr>
        <b/>
        <sz val="12"/>
        <color theme="1"/>
        <rFont val="Arial"/>
        <family val="2"/>
      </rPr>
      <t>C9</t>
    </r>
    <r>
      <rPr>
        <sz val="12"/>
        <color theme="1"/>
        <rFont val="Arial"/>
        <family val="2"/>
      </rPr>
      <t xml:space="preserve">  </t>
    </r>
    <r>
      <rPr>
        <b/>
        <sz val="12"/>
        <color theme="1"/>
        <rFont val="Arial"/>
        <family val="2"/>
      </rPr>
      <t>Etablir</t>
    </r>
    <r>
      <rPr>
        <sz val="12"/>
        <color theme="1"/>
        <rFont val="Arial"/>
        <family val="2"/>
      </rPr>
      <t xml:space="preserve"> une note de synthèse</t>
    </r>
  </si>
  <si>
    <r>
      <rPr>
        <b/>
        <sz val="12"/>
        <color theme="1"/>
        <rFont val="Arial"/>
        <family val="2"/>
      </rPr>
      <t xml:space="preserve">C7.4 </t>
    </r>
    <r>
      <rPr>
        <sz val="12"/>
        <color theme="1"/>
        <rFont val="Arial"/>
        <family val="2"/>
      </rPr>
      <t xml:space="preserve"> </t>
    </r>
    <r>
      <rPr>
        <b/>
        <sz val="12"/>
        <color theme="1"/>
        <rFont val="Arial"/>
        <family val="2"/>
      </rPr>
      <t>Réaliser</t>
    </r>
    <r>
      <rPr>
        <sz val="12"/>
        <color theme="1"/>
        <rFont val="Arial"/>
        <family val="2"/>
      </rPr>
      <t xml:space="preserve"> avec une assistance numérique une note de calculs de pré-dimensionnement, de dimensionnement </t>
    </r>
  </si>
  <si>
    <r>
      <t>C6.1  Proposer</t>
    </r>
    <r>
      <rPr>
        <sz val="12"/>
        <color theme="1"/>
        <rFont val="Arial"/>
        <family val="2"/>
      </rPr>
      <t xml:space="preserve"> une ou plusieurs solutions techniques répondant aux attentes </t>
    </r>
  </si>
  <si>
    <r>
      <t>C2.3</t>
    </r>
    <r>
      <rPr>
        <sz val="12"/>
        <color theme="1"/>
        <rFont val="Arial"/>
        <family val="2"/>
      </rPr>
      <t xml:space="preserve">  </t>
    </r>
    <r>
      <rPr>
        <b/>
        <sz val="12"/>
        <color theme="1"/>
        <rFont val="Arial"/>
        <family val="2"/>
      </rPr>
      <t xml:space="preserve">Produire </t>
    </r>
    <r>
      <rPr>
        <sz val="12"/>
        <color theme="1"/>
        <rFont val="Arial"/>
        <family val="2"/>
      </rPr>
      <t>à l’aide d’outils numériques des représentations de tout ou partie d’un système d’enveloppe</t>
    </r>
  </si>
  <si>
    <r>
      <t>C1.3  Elaborer</t>
    </r>
    <r>
      <rPr>
        <sz val="12"/>
        <color theme="1"/>
        <rFont val="Arial"/>
        <family val="2"/>
      </rPr>
      <t xml:space="preserve"> une stratégie de communication écrite</t>
    </r>
  </si>
  <si>
    <r>
      <t xml:space="preserve">C6.2  Comparer </t>
    </r>
    <r>
      <rPr>
        <sz val="12"/>
        <color theme="1"/>
        <rFont val="Arial"/>
        <family val="2"/>
      </rPr>
      <t>plusieurs solutions</t>
    </r>
  </si>
  <si>
    <t xml:space="preserve">NOM DU CANDIDAT:  </t>
  </si>
  <si>
    <t xml:space="preserve">PRENOM DU CANDIDAT:  </t>
  </si>
  <si>
    <t>REPERE DU SUJET:</t>
  </si>
  <si>
    <t>Seules les cases JAUNES sont à remplir par la commission d'évaluation</t>
  </si>
  <si>
    <t>BTS  Enveloppe des Bâtiments : 
Conception et Réalisation
Evaluation U42 - Soutenance de Projet</t>
  </si>
  <si>
    <t>BTS  Enveloppe des Bâtiments : 
Conception et Réalisation
Evaluation U42 - Revue de Projet</t>
  </si>
  <si>
    <t>BTS  Enveloppe des Bâtiments : Conception et Réalisation
U42 Revue de Projet - Aide à l'évaluation</t>
  </si>
  <si>
    <r>
      <t xml:space="preserve">C2.1 </t>
    </r>
    <r>
      <rPr>
        <b/>
        <sz val="12"/>
        <color rgb="FF000000"/>
        <rFont val="Arial"/>
        <family val="2"/>
      </rPr>
      <t xml:space="preserve">Lire et décoder
</t>
    </r>
    <r>
      <rPr>
        <sz val="12"/>
        <color rgb="FF000000"/>
        <rFont val="Arial"/>
        <family val="2"/>
      </rPr>
      <t>Rechercher une information dans un modèle numérique</t>
    </r>
  </si>
  <si>
    <r>
      <t xml:space="preserve">C5.1 </t>
    </r>
    <r>
      <rPr>
        <b/>
        <sz val="12"/>
        <color rgb="FF000000"/>
        <rFont val="Arial"/>
        <family val="2"/>
      </rPr>
      <t>Collecter</t>
    </r>
    <r>
      <rPr>
        <sz val="12"/>
        <color rgb="FF000000"/>
        <rFont val="Arial"/>
        <family val="2"/>
      </rPr>
      <t xml:space="preserve"> de nouvelles informations relatives au thème ou à la  problématique
Rechercher une information dans un modèle numérique</t>
    </r>
  </si>
  <si>
    <r>
      <t xml:space="preserve">C5.2 </t>
    </r>
    <r>
      <rPr>
        <b/>
        <sz val="12"/>
        <color rgb="FF000000"/>
        <rFont val="Arial"/>
        <family val="2"/>
      </rPr>
      <t>Trier</t>
    </r>
    <r>
      <rPr>
        <sz val="12"/>
        <color rgb="FF000000"/>
        <rFont val="Arial"/>
        <family val="2"/>
      </rPr>
      <t xml:space="preserve"> les informations
Faire une extraction de données issues de la maquette numérique</t>
    </r>
  </si>
  <si>
    <t>Produire, compléter un modèle ou intégrer des informations dans une maquette BIM</t>
  </si>
  <si>
    <t>Créer ou compléter un modèle BIM sur tout ou partie des solutions techniques retenues</t>
  </si>
  <si>
    <t>Vérifier les quantitatifs et/ou un prix à l'aide de la maquette numérique</t>
  </si>
  <si>
    <r>
      <t>C7 - MODELISER, METTRE EN ŒUVRE ET VALIDER UN CALCUL</t>
    </r>
    <r>
      <rPr>
        <b/>
        <sz val="12"/>
        <color rgb="FFFF0000"/>
        <rFont val="Arial"/>
        <family val="2"/>
      </rPr>
      <t xml:space="preserve"> (Au moins un indicateur obligatoire)</t>
    </r>
  </si>
  <si>
    <t>SESSION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</si>
</sst>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
      <b/>
      <sz val="18"/>
      <color theme="1"/>
      <name val="Arial"/>
      <family val="2"/>
    </font>
    <font>
      <b/>
      <sz val="11"/>
      <color rgb="FFFF0000"/>
      <name val="Arial"/>
      <family val="2"/>
    </font>
    <font>
      <b/>
      <sz val="12"/>
      <color rgb="FFFF0000"/>
      <name val="Arial"/>
      <family val="2"/>
    </font>
    <font>
      <b/>
      <sz val="20"/>
      <color theme="1"/>
      <name val="Arial"/>
      <family val="2"/>
    </font>
    <font>
      <sz val="11"/>
      <color rgb="FFFF0000"/>
      <name val="Arial"/>
      <family val="2"/>
    </font>
    <font>
      <b/>
      <i/>
      <sz val="12"/>
      <color theme="1"/>
      <name val="Arial"/>
      <family val="2"/>
    </font>
    <font>
      <sz val="9"/>
      <color rgb="FFFF0000"/>
      <name val="Arial"/>
      <family val="2"/>
    </font>
    <font>
      <sz val="10"/>
      <color theme="1"/>
      <name val="Arial"/>
      <family val="2"/>
    </font>
    <font>
      <sz val="10"/>
      <color rgb="FFFF0000"/>
      <name val="Arial"/>
      <family val="2"/>
    </font>
    <font>
      <b/>
      <sz val="10"/>
      <color theme="1"/>
      <name val="Arial"/>
      <family val="2"/>
    </font>
    <font>
      <i/>
      <sz val="12"/>
      <color theme="1"/>
      <name val="Arial"/>
      <family val="2"/>
    </font>
    <font>
      <b/>
      <sz val="11"/>
      <color indexed="10"/>
      <name val="Arial"/>
      <family val="2"/>
    </font>
    <font>
      <i/>
      <sz val="8"/>
      <color indexed="10"/>
      <name val="Arial"/>
      <family val="2"/>
    </font>
    <font>
      <sz val="9"/>
      <name val="Arial"/>
      <family val="2"/>
    </font>
    <font>
      <b/>
      <sz val="12"/>
      <name val="Arial"/>
      <family val="2"/>
    </font>
    <font>
      <b/>
      <sz val="16"/>
      <name val="Arial"/>
      <family val="2"/>
    </font>
    <font>
      <i/>
      <sz val="9"/>
      <name val="Arial"/>
      <family val="2"/>
    </font>
    <font>
      <b/>
      <sz val="10"/>
      <name val="Arial"/>
      <family val="2"/>
    </font>
    <font>
      <b/>
      <sz val="10"/>
      <color rgb="FFFF0000"/>
      <name val="Arial"/>
      <family val="2"/>
    </font>
    <font>
      <b/>
      <sz val="9"/>
      <name val="Arial"/>
      <family val="2"/>
    </font>
    <font>
      <sz val="10"/>
      <name val="Arial"/>
      <family val="2"/>
    </font>
    <font>
      <sz val="12"/>
      <name val="Arial"/>
      <family val="2"/>
    </font>
    <font>
      <b/>
      <sz val="14"/>
      <color theme="1"/>
      <name val="Arial"/>
      <family val="2"/>
    </font>
    <font>
      <b/>
      <sz val="16"/>
      <color theme="1"/>
      <name val="Arial"/>
      <family val="2"/>
    </font>
    <font>
      <sz val="16"/>
      <color theme="1"/>
      <name val="Arial"/>
      <family val="2"/>
    </font>
    <font>
      <sz val="10"/>
      <color rgb="FF000000"/>
      <name val="Arial"/>
      <family val="2"/>
    </font>
    <font>
      <sz val="9"/>
      <color theme="1"/>
      <name val="Arial"/>
      <family val="2"/>
    </font>
    <font>
      <sz val="12"/>
      <color rgb="FF000000"/>
      <name val="Arial"/>
      <family val="2"/>
    </font>
    <font>
      <b/>
      <sz val="12"/>
      <color rgb="FF000000"/>
      <name val="Arial"/>
      <family val="2"/>
    </font>
    <font>
      <i/>
      <sz val="11"/>
      <color indexed="10"/>
      <name val="Arial"/>
      <family val="2"/>
    </font>
    <font>
      <sz val="16"/>
      <color rgb="FF000000"/>
      <name val="Arial"/>
      <family val="2"/>
    </font>
    <font>
      <b/>
      <sz val="16"/>
      <color rgb="FF000000"/>
      <name val="Arial"/>
      <family val="2"/>
    </font>
    <font>
      <b/>
      <sz val="9"/>
      <color rgb="FFFF0000"/>
      <name val="Arial"/>
      <family val="2"/>
    </font>
    <font>
      <i/>
      <sz val="12"/>
      <name val="Arial"/>
      <family val="2"/>
    </font>
    <font>
      <sz val="8"/>
      <name val="Calibri"/>
      <family val="2"/>
      <scheme val="minor"/>
    </font>
    <font>
      <sz val="8"/>
      <color indexed="10"/>
      <name val="Arial"/>
      <family val="2"/>
    </font>
    <font>
      <b/>
      <sz val="20"/>
      <name val="Arial"/>
      <family val="2"/>
    </font>
    <font>
      <b/>
      <sz val="16"/>
      <color rgb="FFFF0000"/>
      <name val="Arial"/>
      <family val="2"/>
    </font>
    <font>
      <u/>
      <sz val="11"/>
      <color theme="10"/>
      <name val="Calibri"/>
      <family val="2"/>
      <scheme val="minor"/>
    </font>
    <font>
      <u/>
      <sz val="11"/>
      <color theme="1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808080"/>
        <bgColor indexed="64"/>
      </patternFill>
    </fill>
    <fill>
      <patternFill patternType="solid">
        <fgColor theme="0" tint="-0.499984740745262"/>
        <bgColor indexed="64"/>
      </patternFill>
    </fill>
  </fills>
  <borders count="4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s>
  <cellStyleXfs count="8">
    <xf numFmtId="0" fontId="0" fillId="0" borderId="0"/>
    <xf numFmtId="9"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236">
    <xf numFmtId="0" fontId="0" fillId="0" borderId="0" xfId="0"/>
    <xf numFmtId="0" fontId="5" fillId="0" borderId="1" xfId="0" applyFont="1" applyBorder="1" applyAlignment="1">
      <alignment vertical="center" wrapText="1"/>
    </xf>
    <xf numFmtId="0" fontId="2" fillId="2" borderId="16" xfId="0" applyFont="1" applyFill="1" applyBorder="1" applyAlignment="1">
      <alignment vertical="center" wrapText="1"/>
    </xf>
    <xf numFmtId="0" fontId="9" fillId="0" borderId="27" xfId="0" applyFont="1" applyFill="1" applyBorder="1" applyAlignment="1">
      <alignment vertical="center" wrapText="1"/>
    </xf>
    <xf numFmtId="0" fontId="3" fillId="0" borderId="27" xfId="0" applyFont="1" applyBorder="1"/>
    <xf numFmtId="0" fontId="10" fillId="0" borderId="27" xfId="0" applyFont="1" applyBorder="1" applyAlignment="1">
      <alignment horizontal="center"/>
    </xf>
    <xf numFmtId="0" fontId="3" fillId="0" borderId="0" xfId="0" applyFont="1"/>
    <xf numFmtId="0" fontId="12" fillId="0" borderId="0" xfId="0" applyFont="1" applyBorder="1" applyAlignment="1">
      <alignment horizontal="center" vertical="center" wrapText="1"/>
    </xf>
    <xf numFmtId="0" fontId="13" fillId="0" borderId="0" xfId="0" applyFont="1" applyBorder="1" applyAlignment="1">
      <alignment horizontal="center" vertical="center" textRotation="90" wrapText="1"/>
    </xf>
    <xf numFmtId="0" fontId="14" fillId="0" borderId="0" xfId="0" applyFont="1" applyBorder="1" applyAlignment="1">
      <alignment horizontal="center" vertical="center" textRotation="90" wrapText="1"/>
    </xf>
    <xf numFmtId="0" fontId="15" fillId="0" borderId="35" xfId="0" applyFont="1" applyBorder="1" applyAlignment="1">
      <alignment horizontal="center" vertical="center" wrapText="1"/>
    </xf>
    <xf numFmtId="0" fontId="13" fillId="0" borderId="0" xfId="0" applyFont="1" applyAlignment="1">
      <alignment horizontal="center" vertical="center" textRotation="90" wrapText="1"/>
    </xf>
    <xf numFmtId="0" fontId="12" fillId="0" borderId="0" xfId="0" applyFont="1" applyBorder="1" applyAlignment="1">
      <alignment horizontal="center" vertical="center" textRotation="90" wrapText="1"/>
    </xf>
    <xf numFmtId="0" fontId="12" fillId="0" borderId="0" xfId="0" applyFont="1" applyBorder="1"/>
    <xf numFmtId="9" fontId="12" fillId="0" borderId="0" xfId="0" applyNumberFormat="1" applyFont="1" applyBorder="1" applyAlignment="1">
      <alignment horizontal="center"/>
    </xf>
    <xf numFmtId="0" fontId="3" fillId="0" borderId="0" xfId="0" applyFont="1" applyBorder="1"/>
    <xf numFmtId="0" fontId="10" fillId="0" borderId="0" xfId="0" applyFont="1" applyBorder="1" applyAlignment="1">
      <alignment horizontal="center"/>
    </xf>
    <xf numFmtId="0" fontId="12" fillId="0" borderId="0" xfId="0" applyFont="1" applyBorder="1" applyAlignment="1">
      <alignment horizontal="center"/>
    </xf>
    <xf numFmtId="9" fontId="12" fillId="0" borderId="0" xfId="1" applyFont="1" applyBorder="1" applyAlignment="1">
      <alignment horizontal="center"/>
    </xf>
    <xf numFmtId="0" fontId="18" fillId="0" borderId="0" xfId="0" applyFont="1" applyBorder="1" applyAlignment="1">
      <alignment vertical="center"/>
    </xf>
    <xf numFmtId="0" fontId="13" fillId="0" borderId="0" xfId="0" applyFont="1" applyBorder="1"/>
    <xf numFmtId="0" fontId="2" fillId="0" borderId="0" xfId="0" applyFont="1" applyBorder="1" applyAlignment="1"/>
    <xf numFmtId="0" fontId="3" fillId="0" borderId="35" xfId="0" applyFont="1" applyBorder="1"/>
    <xf numFmtId="0" fontId="19" fillId="0" borderId="0" xfId="0" applyFont="1" applyBorder="1" applyAlignment="1">
      <alignment horizontal="center" vertical="center"/>
    </xf>
    <xf numFmtId="0" fontId="19" fillId="0" borderId="0" xfId="0" applyFont="1" applyBorder="1" applyAlignment="1" applyProtection="1">
      <alignment vertical="top" wrapText="1"/>
      <protection locked="0"/>
    </xf>
    <xf numFmtId="0" fontId="19" fillId="0" borderId="24" xfId="0" applyFont="1" applyFill="1" applyBorder="1" applyAlignment="1" applyProtection="1">
      <alignment vertical="top" wrapText="1"/>
      <protection locked="0"/>
    </xf>
    <xf numFmtId="0" fontId="19" fillId="0" borderId="0" xfId="0" applyFont="1" applyBorder="1" applyAlignment="1" applyProtection="1">
      <alignment horizontal="center" vertical="top" wrapText="1"/>
      <protection locked="0"/>
    </xf>
    <xf numFmtId="0" fontId="25" fillId="0" borderId="0" xfId="0" applyFont="1" applyBorder="1" applyAlignment="1">
      <alignment horizontal="center" vertical="center"/>
    </xf>
    <xf numFmtId="0" fontId="23" fillId="0" borderId="27" xfId="0" applyFont="1" applyBorder="1" applyAlignment="1">
      <alignment vertical="center"/>
    </xf>
    <xf numFmtId="0" fontId="19" fillId="0" borderId="0"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3" fillId="0" borderId="31" xfId="0" applyFont="1" applyBorder="1"/>
    <xf numFmtId="0" fontId="2" fillId="0" borderId="31" xfId="0" applyFont="1" applyBorder="1" applyAlignment="1"/>
    <xf numFmtId="0" fontId="12" fillId="0" borderId="31" xfId="0" applyFont="1" applyBorder="1"/>
    <xf numFmtId="0" fontId="3" fillId="0" borderId="31" xfId="0" applyFont="1" applyBorder="1"/>
    <xf numFmtId="0" fontId="10" fillId="0" borderId="31" xfId="0" applyFont="1" applyBorder="1" applyAlignment="1">
      <alignment horizontal="center"/>
    </xf>
    <xf numFmtId="0" fontId="3" fillId="0" borderId="34" xfId="0" applyFont="1" applyBorder="1"/>
    <xf numFmtId="0" fontId="13" fillId="0" borderId="0" xfId="0" applyFont="1"/>
    <xf numFmtId="0" fontId="13" fillId="0" borderId="0" xfId="0" applyFont="1" applyFill="1" applyAlignment="1">
      <alignment wrapText="1"/>
    </xf>
    <xf numFmtId="0" fontId="3" fillId="0" borderId="0" xfId="0" applyFont="1" applyAlignment="1">
      <alignment horizontal="center"/>
    </xf>
    <xf numFmtId="0" fontId="2" fillId="0" borderId="0" xfId="0" applyFont="1" applyAlignment="1"/>
    <xf numFmtId="0" fontId="12" fillId="0" borderId="0" xfId="0" applyFont="1"/>
    <xf numFmtId="0" fontId="10" fillId="0" borderId="0" xfId="0" applyFont="1" applyAlignment="1">
      <alignment horizontal="center"/>
    </xf>
    <xf numFmtId="0" fontId="20" fillId="0" borderId="7" xfId="0" applyFont="1" applyBorder="1" applyAlignment="1">
      <alignment horizontal="center" vertical="center"/>
    </xf>
    <xf numFmtId="0" fontId="21" fillId="0" borderId="4" xfId="0" applyFont="1" applyBorder="1" applyAlignment="1">
      <alignment vertical="center"/>
    </xf>
    <xf numFmtId="0" fontId="4" fillId="4" borderId="1"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26" fillId="4" borderId="9" xfId="0" applyFont="1" applyFill="1" applyBorder="1" applyAlignment="1" applyProtection="1">
      <alignment horizontal="center" vertical="center" wrapText="1"/>
      <protection locked="0"/>
    </xf>
    <xf numFmtId="0" fontId="3" fillId="4" borderId="10" xfId="0" applyFont="1" applyFill="1" applyBorder="1" applyProtection="1">
      <protection locked="0"/>
    </xf>
    <xf numFmtId="0" fontId="26" fillId="4" borderId="11" xfId="0" applyFont="1" applyFill="1" applyBorder="1" applyAlignment="1" applyProtection="1">
      <alignment horizontal="center" vertical="center"/>
      <protection locked="0"/>
    </xf>
    <xf numFmtId="0" fontId="26" fillId="4" borderId="10" xfId="0" applyFont="1" applyFill="1" applyBorder="1" applyAlignment="1" applyProtection="1">
      <alignment horizontal="center" vertical="center" wrapText="1"/>
      <protection locked="0"/>
    </xf>
    <xf numFmtId="0" fontId="26" fillId="4" borderId="13" xfId="0" applyFont="1" applyFill="1" applyBorder="1" applyAlignment="1" applyProtection="1">
      <alignment horizontal="center" vertical="center"/>
      <protection locked="0"/>
    </xf>
    <xf numFmtId="0" fontId="6" fillId="6" borderId="16" xfId="0" applyFont="1" applyFill="1" applyBorder="1" applyAlignment="1">
      <alignment horizontal="center" vertical="center" wrapText="1"/>
    </xf>
    <xf numFmtId="0" fontId="30" fillId="0" borderId="1" xfId="0" applyFont="1" applyBorder="1" applyAlignment="1">
      <alignment vertical="center" wrapText="1"/>
    </xf>
    <xf numFmtId="0" fontId="30" fillId="0" borderId="0" xfId="0" applyFont="1" applyAlignment="1">
      <alignment wrapText="1"/>
    </xf>
    <xf numFmtId="0" fontId="30" fillId="0" borderId="0" xfId="0" applyFont="1" applyAlignment="1">
      <alignment horizontal="center" vertical="center" textRotation="90" wrapText="1"/>
    </xf>
    <xf numFmtId="0" fontId="30" fillId="0" borderId="0" xfId="0" applyFont="1" applyFill="1" applyAlignment="1">
      <alignment wrapText="1"/>
    </xf>
    <xf numFmtId="0" fontId="4" fillId="6" borderId="1" xfId="0" applyFont="1" applyFill="1" applyBorder="1" applyAlignment="1" applyProtection="1">
      <alignment horizontal="center" vertical="center"/>
    </xf>
    <xf numFmtId="0" fontId="5" fillId="0" borderId="12" xfId="0" applyFont="1" applyBorder="1" applyAlignment="1">
      <alignment vertical="center" wrapText="1"/>
    </xf>
    <xf numFmtId="0" fontId="5" fillId="6" borderId="12" xfId="0" applyFont="1" applyFill="1" applyBorder="1" applyAlignment="1">
      <alignment vertical="center" wrapText="1"/>
    </xf>
    <xf numFmtId="0" fontId="2" fillId="0" borderId="26" xfId="0" applyFont="1" applyBorder="1" applyAlignment="1">
      <alignment horizontal="center" vertical="center" wrapText="1"/>
    </xf>
    <xf numFmtId="0" fontId="31" fillId="0" borderId="1" xfId="0" applyFont="1" applyBorder="1" applyAlignment="1">
      <alignment vertical="center" wrapText="1"/>
    </xf>
    <xf numFmtId="0" fontId="13"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0" borderId="1" xfId="0" applyFont="1" applyBorder="1" applyAlignment="1">
      <alignment vertical="center" wrapText="1"/>
    </xf>
    <xf numFmtId="0" fontId="32" fillId="0" borderId="0" xfId="0" applyFont="1" applyAlignment="1">
      <alignment wrapText="1"/>
    </xf>
    <xf numFmtId="0" fontId="5" fillId="6" borderId="30" xfId="0" applyFont="1" applyFill="1" applyBorder="1" applyAlignment="1">
      <alignment vertical="center" wrapText="1"/>
    </xf>
    <xf numFmtId="0" fontId="3"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4" fillId="0" borderId="18"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4" fillId="6" borderId="12" xfId="0" applyFont="1" applyFill="1" applyBorder="1" applyAlignment="1" applyProtection="1">
      <alignment horizontal="center" vertical="center"/>
    </xf>
    <xf numFmtId="9" fontId="35" fillId="0" borderId="0" xfId="0" applyNumberFormat="1" applyFont="1" applyBorder="1" applyAlignment="1">
      <alignment horizontal="center" vertical="center"/>
    </xf>
    <xf numFmtId="0" fontId="29" fillId="3" borderId="24" xfId="0" applyFont="1" applyFill="1" applyBorder="1" applyAlignment="1">
      <alignment horizontal="center" vertical="center" wrapText="1"/>
    </xf>
    <xf numFmtId="0" fontId="30" fillId="0" borderId="36" xfId="0" applyFont="1" applyBorder="1" applyAlignment="1">
      <alignment wrapText="1"/>
    </xf>
    <xf numFmtId="0" fontId="29"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0" fillId="0" borderId="1" xfId="0" applyFont="1" applyFill="1" applyBorder="1" applyAlignment="1">
      <alignment wrapText="1"/>
    </xf>
    <xf numFmtId="0" fontId="30" fillId="0" borderId="1" xfId="0" applyFont="1" applyFill="1" applyBorder="1" applyAlignment="1">
      <alignment vertical="center" wrapText="1"/>
    </xf>
    <xf numFmtId="0" fontId="13" fillId="0" borderId="1" xfId="0" applyFont="1" applyBorder="1" applyAlignment="1">
      <alignment wrapText="1"/>
    </xf>
    <xf numFmtId="0" fontId="31" fillId="0" borderId="1" xfId="0" applyFont="1" applyBorder="1"/>
    <xf numFmtId="0" fontId="33" fillId="0" borderId="29" xfId="0" applyFont="1" applyBorder="1" applyAlignment="1">
      <alignment horizontal="left" vertical="center" wrapText="1"/>
    </xf>
    <xf numFmtId="0" fontId="33" fillId="0" borderId="30" xfId="0" applyFont="1" applyBorder="1" applyAlignment="1">
      <alignment horizontal="left" vertical="center" wrapText="1"/>
    </xf>
    <xf numFmtId="0" fontId="33" fillId="6" borderId="30" xfId="0" applyFont="1" applyFill="1" applyBorder="1" applyAlignment="1">
      <alignment horizontal="left" vertical="center" wrapText="1"/>
    </xf>
    <xf numFmtId="0" fontId="32" fillId="0" borderId="0" xfId="0" applyFont="1" applyAlignment="1">
      <alignment horizontal="center" wrapText="1"/>
    </xf>
    <xf numFmtId="0" fontId="31" fillId="8" borderId="1" xfId="0" applyFont="1" applyFill="1" applyBorder="1" applyAlignment="1">
      <alignment horizontal="center" vertical="center" wrapText="1"/>
    </xf>
    <xf numFmtId="9" fontId="13" fillId="0" borderId="0" xfId="0" applyNumberFormat="1" applyFont="1" applyBorder="1" applyAlignment="1">
      <alignment horizontal="center" vertical="center"/>
    </xf>
    <xf numFmtId="164" fontId="13" fillId="0" borderId="0" xfId="1" applyNumberFormat="1" applyFont="1" applyBorder="1" applyAlignment="1">
      <alignment horizontal="center" vertical="center"/>
    </xf>
    <xf numFmtId="0" fontId="5" fillId="6" borderId="1" xfId="0" applyFont="1" applyFill="1" applyBorder="1" applyAlignment="1">
      <alignment vertical="center" wrapText="1"/>
    </xf>
    <xf numFmtId="164" fontId="38" fillId="0" borderId="0" xfId="0" applyNumberFormat="1" applyFont="1" applyBorder="1" applyAlignment="1">
      <alignment horizontal="center" vertical="center"/>
    </xf>
    <xf numFmtId="0" fontId="4" fillId="6" borderId="29" xfId="0" applyFont="1" applyFill="1" applyBorder="1" applyAlignment="1" applyProtection="1">
      <alignment vertical="center" wrapText="1"/>
    </xf>
    <xf numFmtId="0" fontId="5" fillId="6" borderId="1" xfId="0" applyFont="1" applyFill="1" applyBorder="1" applyAlignment="1" applyProtection="1">
      <alignment vertical="center" wrapText="1"/>
    </xf>
    <xf numFmtId="0" fontId="33" fillId="6" borderId="29" xfId="0" applyFont="1" applyFill="1" applyBorder="1" applyAlignment="1">
      <alignment horizontal="left" vertical="center" wrapText="1"/>
    </xf>
    <xf numFmtId="0" fontId="11" fillId="0" borderId="43" xfId="0" applyFont="1" applyBorder="1" applyAlignment="1">
      <alignment horizontal="center" vertical="center" wrapText="1"/>
    </xf>
    <xf numFmtId="0" fontId="4" fillId="0" borderId="36" xfId="0" applyFont="1" applyBorder="1" applyAlignment="1">
      <alignment horizontal="center" vertical="center" wrapText="1"/>
    </xf>
    <xf numFmtId="2" fontId="4" fillId="5" borderId="32" xfId="1" applyNumberFormat="1" applyFont="1" applyFill="1" applyBorder="1" applyAlignment="1">
      <alignment horizontal="center" vertical="center"/>
    </xf>
    <xf numFmtId="9" fontId="5" fillId="5" borderId="41" xfId="0" applyNumberFormat="1" applyFont="1" applyFill="1" applyBorder="1" applyAlignment="1">
      <alignment horizontal="center" vertical="center"/>
    </xf>
    <xf numFmtId="9" fontId="16" fillId="5" borderId="7" xfId="1" applyFont="1" applyFill="1" applyBorder="1" applyAlignment="1">
      <alignment horizontal="center" vertical="center" wrapText="1"/>
    </xf>
    <xf numFmtId="0" fontId="11" fillId="0" borderId="44" xfId="0" applyFont="1" applyBorder="1" applyAlignment="1">
      <alignment horizontal="center" vertical="center" wrapText="1"/>
    </xf>
    <xf numFmtId="9" fontId="5" fillId="5" borderId="7" xfId="1" applyFont="1" applyFill="1" applyBorder="1" applyAlignment="1">
      <alignment horizontal="center" vertical="center"/>
    </xf>
    <xf numFmtId="9" fontId="5" fillId="5" borderId="41" xfId="1" applyFont="1" applyFill="1" applyBorder="1" applyAlignment="1">
      <alignment horizontal="center" vertical="center"/>
    </xf>
    <xf numFmtId="9" fontId="27" fillId="6" borderId="30" xfId="1" applyFont="1" applyFill="1" applyBorder="1" applyAlignment="1">
      <alignment horizontal="right" vertical="center"/>
    </xf>
    <xf numFmtId="9" fontId="27" fillId="6" borderId="13" xfId="1" applyFont="1" applyFill="1" applyBorder="1" applyAlignment="1">
      <alignment horizontal="right" vertical="center"/>
    </xf>
    <xf numFmtId="9" fontId="27" fillId="6" borderId="29" xfId="1" applyFont="1" applyFill="1" applyBorder="1" applyAlignment="1">
      <alignment horizontal="right" vertical="center"/>
    </xf>
    <xf numFmtId="9" fontId="27" fillId="6" borderId="11" xfId="1" applyFont="1" applyFill="1" applyBorder="1" applyAlignment="1">
      <alignment horizontal="right" vertical="center"/>
    </xf>
    <xf numFmtId="9" fontId="5" fillId="0" borderId="29" xfId="0" applyNumberFormat="1" applyFont="1" applyFill="1" applyBorder="1" applyAlignment="1">
      <alignment horizontal="right" vertical="center"/>
    </xf>
    <xf numFmtId="9" fontId="16" fillId="0" borderId="11" xfId="1" applyFont="1" applyBorder="1" applyAlignment="1">
      <alignment horizontal="right" vertical="center"/>
    </xf>
    <xf numFmtId="2" fontId="5" fillId="0" borderId="17" xfId="1" applyNumberFormat="1" applyFont="1" applyFill="1" applyBorder="1" applyAlignment="1">
      <alignment horizontal="right" vertical="center"/>
    </xf>
    <xf numFmtId="9" fontId="5" fillId="0" borderId="42" xfId="0" applyNumberFormat="1" applyFont="1" applyFill="1" applyBorder="1" applyAlignment="1">
      <alignment horizontal="right" vertical="center"/>
    </xf>
    <xf numFmtId="9" fontId="16" fillId="0" borderId="13" xfId="1" applyFont="1" applyBorder="1" applyAlignment="1">
      <alignment horizontal="right" vertical="center"/>
    </xf>
    <xf numFmtId="2" fontId="5" fillId="0" borderId="39" xfId="1" applyNumberFormat="1" applyFont="1" applyFill="1" applyBorder="1" applyAlignment="1">
      <alignment horizontal="right" vertical="center"/>
    </xf>
    <xf numFmtId="2" fontId="27" fillId="6" borderId="39" xfId="1" applyNumberFormat="1" applyFont="1" applyFill="1" applyBorder="1" applyAlignment="1">
      <alignment horizontal="right" vertical="center"/>
    </xf>
    <xf numFmtId="2" fontId="27" fillId="6" borderId="17" xfId="1" applyNumberFormat="1" applyFont="1" applyFill="1" applyBorder="1" applyAlignment="1">
      <alignment horizontal="right" vertical="center"/>
    </xf>
    <xf numFmtId="2" fontId="5" fillId="6" borderId="39" xfId="1" applyNumberFormat="1" applyFont="1" applyFill="1" applyBorder="1" applyAlignment="1">
      <alignment vertical="center"/>
    </xf>
    <xf numFmtId="2" fontId="5" fillId="6" borderId="17" xfId="1" applyNumberFormat="1" applyFont="1" applyFill="1" applyBorder="1" applyAlignment="1">
      <alignment vertical="center"/>
    </xf>
    <xf numFmtId="9" fontId="5" fillId="6" borderId="29" xfId="0" applyNumberFormat="1" applyFont="1" applyFill="1" applyBorder="1" applyAlignment="1">
      <alignment vertical="center"/>
    </xf>
    <xf numFmtId="9" fontId="16" fillId="6" borderId="11" xfId="1" applyFont="1" applyFill="1" applyBorder="1" applyAlignment="1">
      <alignment vertical="center"/>
    </xf>
    <xf numFmtId="0" fontId="4" fillId="0" borderId="45" xfId="0" applyFont="1" applyBorder="1" applyAlignment="1">
      <alignment vertical="center" wrapText="1"/>
    </xf>
    <xf numFmtId="0" fontId="5" fillId="6" borderId="19" xfId="0" applyFont="1" applyFill="1" applyBorder="1" applyAlignment="1">
      <alignment vertical="center" wrapText="1"/>
    </xf>
    <xf numFmtId="0" fontId="4" fillId="4" borderId="19" xfId="0" applyFont="1" applyFill="1" applyBorder="1" applyAlignment="1" applyProtection="1">
      <alignment horizontal="center" vertical="center"/>
      <protection locked="0"/>
    </xf>
    <xf numFmtId="0" fontId="4" fillId="4" borderId="40" xfId="0" applyFont="1" applyFill="1" applyBorder="1" applyAlignment="1" applyProtection="1">
      <alignment horizontal="center" vertical="center"/>
      <protection locked="0"/>
    </xf>
    <xf numFmtId="9" fontId="27" fillId="6" borderId="45" xfId="0" applyNumberFormat="1" applyFont="1" applyFill="1" applyBorder="1" applyAlignment="1">
      <alignment vertical="center"/>
    </xf>
    <xf numFmtId="0" fontId="4" fillId="0" borderId="29" xfId="0" applyFont="1" applyBorder="1" applyAlignment="1">
      <alignment vertical="center" wrapText="1"/>
    </xf>
    <xf numFmtId="9" fontId="27" fillId="6" borderId="29" xfId="0" applyNumberFormat="1" applyFont="1" applyFill="1" applyBorder="1" applyAlignment="1">
      <alignment vertical="center"/>
    </xf>
    <xf numFmtId="9" fontId="39" fillId="6" borderId="11" xfId="1" applyFont="1" applyFill="1" applyBorder="1" applyAlignment="1">
      <alignment vertical="center"/>
    </xf>
    <xf numFmtId="9" fontId="27" fillId="6" borderId="29" xfId="0" applyNumberFormat="1" applyFont="1" applyFill="1" applyBorder="1" applyAlignment="1">
      <alignment horizontal="right" vertical="center"/>
    </xf>
    <xf numFmtId="9" fontId="39" fillId="6" borderId="11" xfId="1" applyFont="1" applyFill="1" applyBorder="1" applyAlignment="1">
      <alignment horizontal="center" vertical="center"/>
    </xf>
    <xf numFmtId="0" fontId="4" fillId="6" borderId="46" xfId="0" applyFont="1" applyFill="1" applyBorder="1" applyAlignment="1" applyProtection="1">
      <alignment vertical="center" wrapText="1"/>
    </xf>
    <xf numFmtId="0" fontId="5" fillId="6" borderId="48" xfId="0" applyFont="1" applyFill="1" applyBorder="1" applyAlignment="1" applyProtection="1">
      <alignment vertical="center" wrapText="1"/>
    </xf>
    <xf numFmtId="0" fontId="4" fillId="4" borderId="48" xfId="0" applyFont="1" applyFill="1" applyBorder="1" applyAlignment="1" applyProtection="1">
      <alignment horizontal="center" vertical="center"/>
      <protection locked="0"/>
    </xf>
    <xf numFmtId="0" fontId="4" fillId="4" borderId="47" xfId="0" applyFont="1" applyFill="1" applyBorder="1" applyAlignment="1" applyProtection="1">
      <alignment horizontal="center" vertical="center"/>
      <protection locked="0"/>
    </xf>
    <xf numFmtId="0" fontId="5" fillId="6" borderId="46" xfId="0" applyFont="1" applyFill="1" applyBorder="1" applyAlignment="1" applyProtection="1">
      <alignment vertical="center" wrapText="1"/>
    </xf>
    <xf numFmtId="0" fontId="5" fillId="6" borderId="30" xfId="0" applyFont="1" applyFill="1" applyBorder="1" applyAlignment="1" applyProtection="1">
      <alignment vertical="center" wrapText="1"/>
    </xf>
    <xf numFmtId="0" fontId="17" fillId="0" borderId="24" xfId="0" applyFont="1" applyBorder="1" applyAlignment="1">
      <alignment horizontal="center" vertical="center" wrapText="1"/>
    </xf>
    <xf numFmtId="0" fontId="17" fillId="0" borderId="0" xfId="0" applyFont="1" applyBorder="1" applyAlignment="1">
      <alignment horizontal="center" vertical="center" wrapText="1"/>
    </xf>
    <xf numFmtId="0" fontId="41" fillId="0" borderId="0" xfId="0" applyFont="1" applyBorder="1" applyAlignment="1">
      <alignment vertical="center"/>
    </xf>
    <xf numFmtId="0" fontId="2" fillId="2" borderId="27" xfId="0" applyFont="1" applyFill="1" applyBorder="1" applyAlignment="1">
      <alignment vertical="center" wrapText="1"/>
    </xf>
    <xf numFmtId="0" fontId="9" fillId="0" borderId="0" xfId="0" applyFont="1" applyFill="1" applyBorder="1" applyAlignment="1">
      <alignment vertical="center" wrapText="1"/>
    </xf>
    <xf numFmtId="0" fontId="20" fillId="6" borderId="2" xfId="0" applyFont="1" applyFill="1" applyBorder="1" applyAlignment="1" applyProtection="1">
      <alignment horizontal="center" vertical="center" wrapText="1"/>
      <protection locked="0"/>
    </xf>
    <xf numFmtId="0" fontId="4" fillId="6" borderId="2" xfId="0" applyFont="1" applyFill="1" applyBorder="1" applyAlignment="1">
      <alignment horizontal="center" vertical="center" wrapText="1"/>
    </xf>
    <xf numFmtId="0" fontId="8" fillId="0" borderId="0" xfId="0" applyFont="1" applyBorder="1" applyAlignment="1">
      <alignment vertical="top"/>
    </xf>
    <xf numFmtId="0" fontId="8" fillId="0" borderId="35" xfId="0" applyFont="1" applyBorder="1" applyAlignment="1">
      <alignment vertical="top"/>
    </xf>
    <xf numFmtId="9" fontId="12" fillId="0" borderId="0" xfId="0" applyNumberFormat="1" applyFont="1" applyBorder="1"/>
    <xf numFmtId="9" fontId="3" fillId="0" borderId="0" xfId="0" applyNumberFormat="1" applyFont="1" applyBorder="1"/>
    <xf numFmtId="0" fontId="15" fillId="0" borderId="1" xfId="0" applyFont="1" applyBorder="1" applyAlignment="1">
      <alignment horizontal="center" vertical="center" wrapText="1"/>
    </xf>
    <xf numFmtId="0" fontId="26" fillId="4" borderId="14" xfId="0" applyFont="1" applyFill="1" applyBorder="1" applyAlignment="1" applyProtection="1">
      <alignment horizontal="center" vertical="center" wrapText="1"/>
      <protection locked="0"/>
    </xf>
    <xf numFmtId="0" fontId="3" fillId="4" borderId="15" xfId="0" applyFont="1" applyFill="1" applyBorder="1" applyProtection="1">
      <protection locked="0"/>
    </xf>
    <xf numFmtId="0" fontId="4" fillId="5" borderId="41"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7"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21" xfId="0" applyFont="1" applyFill="1" applyBorder="1" applyAlignment="1">
      <alignment horizontal="center" vertical="center"/>
    </xf>
    <xf numFmtId="0" fontId="26" fillId="4" borderId="14" xfId="0" applyFont="1" applyFill="1" applyBorder="1" applyAlignment="1" applyProtection="1">
      <alignment horizontal="center" vertical="top" wrapText="1"/>
      <protection locked="0"/>
    </xf>
    <xf numFmtId="0" fontId="26" fillId="4" borderId="22" xfId="0" applyFont="1" applyFill="1" applyBorder="1" applyAlignment="1" applyProtection="1">
      <alignment horizontal="center" vertical="top" wrapText="1"/>
      <protection locked="0"/>
    </xf>
    <xf numFmtId="0" fontId="26" fillId="4" borderId="23" xfId="0" applyFont="1" applyFill="1" applyBorder="1" applyAlignment="1" applyProtection="1">
      <alignment horizontal="center" vertical="top" wrapText="1"/>
      <protection locked="0"/>
    </xf>
    <xf numFmtId="0" fontId="22" fillId="0" borderId="24" xfId="0" applyFont="1" applyBorder="1" applyAlignment="1">
      <alignment horizontal="right" vertical="center"/>
    </xf>
    <xf numFmtId="0" fontId="22" fillId="0" borderId="0" xfId="0" applyFont="1" applyBorder="1" applyAlignment="1">
      <alignment horizontal="right" vertical="center"/>
    </xf>
    <xf numFmtId="164" fontId="8" fillId="0" borderId="2" xfId="0" applyNumberFormat="1" applyFont="1" applyBorder="1" applyAlignment="1">
      <alignment horizontal="right" vertical="center"/>
    </xf>
    <xf numFmtId="164" fontId="8" fillId="0" borderId="3" xfId="0" applyNumberFormat="1" applyFont="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6" fillId="4" borderId="26" xfId="0" applyFont="1" applyFill="1" applyBorder="1" applyAlignment="1" applyProtection="1">
      <alignment horizontal="center" vertical="center"/>
      <protection locked="0"/>
    </xf>
    <xf numFmtId="0" fontId="26" fillId="4" borderId="27" xfId="0" applyFont="1" applyFill="1" applyBorder="1" applyAlignment="1" applyProtection="1">
      <alignment horizontal="center" vertical="center"/>
      <protection locked="0"/>
    </xf>
    <xf numFmtId="0" fontId="26" fillId="4" borderId="28" xfId="0" applyFont="1" applyFill="1" applyBorder="1" applyAlignment="1" applyProtection="1">
      <alignment horizontal="center" vertical="center"/>
      <protection locked="0"/>
    </xf>
    <xf numFmtId="0" fontId="26" fillId="4" borderId="24" xfId="0" applyFont="1" applyFill="1" applyBorder="1" applyAlignment="1" applyProtection="1">
      <alignment horizontal="center" vertical="center"/>
      <protection locked="0"/>
    </xf>
    <xf numFmtId="0" fontId="26" fillId="4" borderId="0" xfId="0" applyFont="1" applyFill="1" applyBorder="1" applyAlignment="1" applyProtection="1">
      <alignment horizontal="center" vertical="center"/>
      <protection locked="0"/>
    </xf>
    <xf numFmtId="0" fontId="26" fillId="4" borderId="35" xfId="0" applyFont="1" applyFill="1" applyBorder="1" applyAlignment="1" applyProtection="1">
      <alignment horizontal="center" vertical="center"/>
      <protection locked="0"/>
    </xf>
    <xf numFmtId="0" fontId="26" fillId="4" borderId="33" xfId="0" applyFont="1" applyFill="1" applyBorder="1" applyAlignment="1" applyProtection="1">
      <alignment horizontal="center" vertical="center"/>
      <protection locked="0"/>
    </xf>
    <xf numFmtId="0" fontId="26" fillId="4" borderId="31" xfId="0" applyFont="1" applyFill="1" applyBorder="1" applyAlignment="1" applyProtection="1">
      <alignment horizontal="center" vertical="center"/>
      <protection locked="0"/>
    </xf>
    <xf numFmtId="0" fontId="26" fillId="4" borderId="34" xfId="0" applyFont="1" applyFill="1" applyBorder="1" applyAlignment="1" applyProtection="1">
      <alignment horizontal="center" vertical="center"/>
      <protection locked="0"/>
    </xf>
    <xf numFmtId="0" fontId="17" fillId="0" borderId="26" xfId="0" applyFont="1" applyBorder="1" applyAlignment="1">
      <alignment horizontal="center" vertical="center" wrapText="1"/>
    </xf>
    <xf numFmtId="0" fontId="17" fillId="0" borderId="27" xfId="0" applyFont="1" applyBorder="1" applyAlignment="1">
      <alignment horizontal="center" vertical="center" wrapText="1"/>
    </xf>
    <xf numFmtId="0" fontId="27" fillId="0" borderId="24" xfId="0" applyFont="1" applyBorder="1" applyAlignment="1">
      <alignment horizontal="right" vertical="center"/>
    </xf>
    <xf numFmtId="0" fontId="27" fillId="0" borderId="0" xfId="0" applyFont="1" applyBorder="1" applyAlignment="1">
      <alignment horizontal="right" vertical="center"/>
    </xf>
    <xf numFmtId="0" fontId="20" fillId="0" borderId="24" xfId="0" applyFont="1" applyBorder="1" applyAlignment="1">
      <alignment horizontal="right" vertical="center"/>
    </xf>
    <xf numFmtId="0" fontId="20" fillId="0" borderId="0" xfId="0" applyFont="1" applyBorder="1" applyAlignment="1">
      <alignment horizontal="right" vertical="center"/>
    </xf>
    <xf numFmtId="164" fontId="21" fillId="4" borderId="2" xfId="0" applyNumberFormat="1" applyFont="1" applyFill="1" applyBorder="1" applyAlignment="1" applyProtection="1">
      <alignment horizontal="center" vertical="center"/>
      <protection locked="0"/>
    </xf>
    <xf numFmtId="164" fontId="21" fillId="4" borderId="3" xfId="0" applyNumberFormat="1" applyFont="1" applyFill="1" applyBorder="1" applyAlignment="1" applyProtection="1">
      <alignment horizontal="center" vertical="center"/>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4" fillId="0" borderId="26" xfId="0" applyFont="1" applyBorder="1" applyAlignment="1">
      <alignment horizontal="center"/>
    </xf>
    <xf numFmtId="0" fontId="24" fillId="0" borderId="27" xfId="0" applyFont="1" applyBorder="1" applyAlignment="1">
      <alignment horizontal="center"/>
    </xf>
    <xf numFmtId="9" fontId="28" fillId="0" borderId="24" xfId="0" applyNumberFormat="1" applyFont="1" applyBorder="1" applyAlignment="1">
      <alignment horizontal="center" vertical="center"/>
    </xf>
    <xf numFmtId="9" fontId="28" fillId="0" borderId="0" xfId="0" applyNumberFormat="1" applyFont="1" applyBorder="1" applyAlignment="1">
      <alignment horizontal="center" vertical="center"/>
    </xf>
    <xf numFmtId="9" fontId="24" fillId="0" borderId="33" xfId="0" applyNumberFormat="1" applyFont="1" applyBorder="1" applyAlignment="1">
      <alignment horizontal="center" vertical="center"/>
    </xf>
    <xf numFmtId="9" fontId="24" fillId="0" borderId="31" xfId="0" applyNumberFormat="1" applyFont="1" applyBorder="1" applyAlignment="1">
      <alignment horizontal="center" vertical="center"/>
    </xf>
    <xf numFmtId="0" fontId="6" fillId="6" borderId="26"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0" fontId="43" fillId="0" borderId="24" xfId="0" applyFont="1" applyBorder="1" applyAlignment="1">
      <alignment horizontal="center" vertical="top"/>
    </xf>
    <xf numFmtId="0" fontId="43" fillId="0" borderId="0" xfId="0" applyFont="1" applyBorder="1" applyAlignment="1">
      <alignment horizontal="center" vertical="top"/>
    </xf>
    <xf numFmtId="0" fontId="43" fillId="0" borderId="35" xfId="0" applyFont="1" applyBorder="1" applyAlignment="1">
      <alignment horizontal="center" vertical="top"/>
    </xf>
    <xf numFmtId="0" fontId="20" fillId="6" borderId="2" xfId="0" applyFont="1" applyFill="1" applyBorder="1" applyAlignment="1" applyProtection="1">
      <alignment horizontal="center" vertical="center" wrapText="1"/>
      <protection locked="0"/>
    </xf>
    <xf numFmtId="0" fontId="20" fillId="6" borderId="3" xfId="0" applyFont="1" applyFill="1" applyBorder="1" applyAlignment="1" applyProtection="1">
      <alignment horizontal="center" vertical="center" wrapText="1"/>
      <protection locked="0"/>
    </xf>
    <xf numFmtId="0" fontId="20" fillId="6" borderId="4" xfId="0" applyFont="1" applyFill="1" applyBorder="1" applyAlignment="1" applyProtection="1">
      <alignment horizontal="center" vertical="center" wrapText="1"/>
      <protection locked="0"/>
    </xf>
    <xf numFmtId="0" fontId="42" fillId="4" borderId="2" xfId="0" applyFont="1" applyFill="1" applyBorder="1" applyAlignment="1" applyProtection="1">
      <alignment horizontal="center" vertical="center" wrapText="1"/>
      <protection locked="0"/>
    </xf>
    <xf numFmtId="0" fontId="42" fillId="4" borderId="3" xfId="0" applyFont="1" applyFill="1" applyBorder="1" applyAlignment="1" applyProtection="1">
      <alignment horizontal="center" vertical="center" wrapText="1"/>
      <protection locked="0"/>
    </xf>
    <xf numFmtId="0" fontId="42" fillId="4" borderId="4" xfId="0" applyFont="1" applyFill="1" applyBorder="1" applyAlignment="1" applyProtection="1">
      <alignment horizontal="center" vertical="center" wrapText="1"/>
      <protection locked="0"/>
    </xf>
    <xf numFmtId="0" fontId="6" fillId="6"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15" fillId="4" borderId="36" xfId="0" applyFont="1" applyFill="1" applyBorder="1" applyAlignment="1" applyProtection="1">
      <alignment horizontal="center" vertical="center" wrapText="1"/>
      <protection locked="0"/>
    </xf>
    <xf numFmtId="0" fontId="15" fillId="4" borderId="38"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protection locked="0"/>
    </xf>
    <xf numFmtId="0" fontId="2" fillId="4" borderId="38"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15" fillId="4" borderId="37" xfId="0" applyFont="1" applyFill="1" applyBorder="1" applyAlignment="1" applyProtection="1">
      <alignment horizontal="center" vertical="center" wrapText="1"/>
      <protection locked="0"/>
    </xf>
    <xf numFmtId="0" fontId="4" fillId="5" borderId="41"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28" fillId="4" borderId="2"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0" fillId="4" borderId="2" xfId="0" applyFont="1" applyFill="1" applyBorder="1" applyAlignment="1" applyProtection="1">
      <alignment horizontal="center" vertical="center" wrapText="1"/>
      <protection locked="0"/>
    </xf>
    <xf numFmtId="0" fontId="20" fillId="4" borderId="3" xfId="0" applyFont="1" applyFill="1" applyBorder="1" applyAlignment="1" applyProtection="1">
      <alignment horizontal="center" vertical="center" wrapText="1"/>
      <protection locked="0"/>
    </xf>
    <xf numFmtId="0" fontId="20" fillId="4" borderId="4" xfId="0" applyFont="1" applyFill="1" applyBorder="1" applyAlignment="1" applyProtection="1">
      <alignment horizontal="center" vertical="center" wrapText="1"/>
      <protection locked="0"/>
    </xf>
    <xf numFmtId="0" fontId="15" fillId="4" borderId="16" xfId="0" applyFont="1" applyFill="1" applyBorder="1" applyAlignment="1" applyProtection="1">
      <alignment horizontal="center" vertical="center" wrapText="1"/>
      <protection locked="0"/>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29" fillId="5" borderId="1" xfId="0" applyFont="1" applyFill="1" applyBorder="1" applyAlignment="1">
      <alignment horizontal="left" vertical="center" wrapText="1"/>
    </xf>
  </cellXfs>
  <cellStyles count="8">
    <cellStyle name="Lien hypertexte" xfId="2" builtinId="8" hidden="1"/>
    <cellStyle name="Lien hypertexte" xfId="4" builtinId="8" hidden="1"/>
    <cellStyle name="Lien hypertexte" xfId="6" builtinId="8" hidden="1"/>
    <cellStyle name="Lien hypertexte visité" xfId="3" builtinId="9" hidden="1"/>
    <cellStyle name="Lien hypertexte visité" xfId="5" builtinId="9" hidden="1"/>
    <cellStyle name="Lien hypertexte visité" xfId="7" builtinId="9" hidden="1"/>
    <cellStyle name="Normal" xfId="0" builtinId="0"/>
    <cellStyle name="Pourcentage" xfId="1" builtinId="5"/>
  </cellStyles>
  <dxfs count="6">
    <dxf>
      <fill>
        <patternFill>
          <bgColor rgb="FFFF0000"/>
        </patternFill>
      </fill>
    </dxf>
    <dxf>
      <fill>
        <patternFill>
          <bgColor theme="6" tint="0.39994506668294322"/>
        </patternFill>
      </fill>
    </dxf>
    <dxf>
      <fill>
        <patternFill>
          <bgColor rgb="FFFF8989"/>
        </patternFill>
      </fill>
    </dxf>
    <dxf>
      <fill>
        <patternFill>
          <bgColor rgb="FFFF0000"/>
        </patternFill>
      </fill>
    </dxf>
    <dxf>
      <fill>
        <patternFill>
          <bgColor theme="6" tint="0.39994506668294322"/>
        </patternFill>
      </fill>
    </dxf>
    <dxf>
      <fill>
        <patternFill>
          <bgColor rgb="FFFF8989"/>
        </patternFill>
      </fill>
    </dxf>
  </dxfs>
  <tableStyles count="0" defaultTableStyle="TableStyleMedium2" defaultPivotStyle="PivotStyleLight16"/>
  <colors>
    <mruColors>
      <color rgb="FFFFFF99"/>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16</xdr:row>
      <xdr:rowOff>137160</xdr:rowOff>
    </xdr:from>
    <xdr:to>
      <xdr:col>8</xdr:col>
      <xdr:colOff>600710</xdr:colOff>
      <xdr:row>23</xdr:row>
      <xdr:rowOff>64453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5720" y="4937760"/>
          <a:ext cx="9264650" cy="9407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47624</xdr:colOff>
      <xdr:row>15</xdr:row>
      <xdr:rowOff>115093</xdr:rowOff>
    </xdr:from>
    <xdr:to>
      <xdr:col>7</xdr:col>
      <xdr:colOff>222249</xdr:colOff>
      <xdr:row>15</xdr:row>
      <xdr:rowOff>317500</xdr:rowOff>
    </xdr:to>
    <xdr:sp macro="" textlink="">
      <xdr:nvSpPr>
        <xdr:cNvPr id="5" name="Flèche à angle droit 4">
          <a:extLst>
            <a:ext uri="{FF2B5EF4-FFF2-40B4-BE49-F238E27FC236}">
              <a16:creationId xmlns:a16="http://schemas.microsoft.com/office/drawing/2014/main" id="{00000000-0008-0000-0100-000005000000}"/>
            </a:ext>
          </a:extLst>
        </xdr:cNvPr>
        <xdr:cNvSpPr/>
      </xdr:nvSpPr>
      <xdr:spPr>
        <a:xfrm>
          <a:off x="10398124" y="7179468"/>
          <a:ext cx="174625" cy="202407"/>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editAs="oneCell">
    <xdr:from>
      <xdr:col>9</xdr:col>
      <xdr:colOff>214994</xdr:colOff>
      <xdr:row>19</xdr:row>
      <xdr:rowOff>240393</xdr:rowOff>
    </xdr:from>
    <xdr:to>
      <xdr:col>16</xdr:col>
      <xdr:colOff>5252187</xdr:colOff>
      <xdr:row>27</xdr:row>
      <xdr:rowOff>182335</xdr:rowOff>
    </xdr:to>
    <xdr:pic>
      <xdr:nvPicPr>
        <xdr:cNvPr id="10" name="Image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1"/>
        <a:srcRect l="1106" t="1586" r="1604" b="2817"/>
        <a:stretch/>
      </xdr:blipFill>
      <xdr:spPr>
        <a:xfrm>
          <a:off x="9127673" y="7030357"/>
          <a:ext cx="6716919" cy="31124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47624</xdr:colOff>
      <xdr:row>38</xdr:row>
      <xdr:rowOff>115093</xdr:rowOff>
    </xdr:from>
    <xdr:to>
      <xdr:col>7</xdr:col>
      <xdr:colOff>222249</xdr:colOff>
      <xdr:row>38</xdr:row>
      <xdr:rowOff>317500</xdr:rowOff>
    </xdr:to>
    <xdr:sp macro="" textlink="">
      <xdr:nvSpPr>
        <xdr:cNvPr id="2" name="Flèche à angle droit 1">
          <a:extLst>
            <a:ext uri="{FF2B5EF4-FFF2-40B4-BE49-F238E27FC236}">
              <a16:creationId xmlns:a16="http://schemas.microsoft.com/office/drawing/2014/main" id="{00000000-0008-0000-0200-000002000000}"/>
            </a:ext>
          </a:extLst>
        </xdr:cNvPr>
        <xdr:cNvSpPr/>
      </xdr:nvSpPr>
      <xdr:spPr>
        <a:xfrm>
          <a:off x="8650604" y="7506493"/>
          <a:ext cx="151765" cy="202407"/>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editAs="oneCell">
    <xdr:from>
      <xdr:col>9</xdr:col>
      <xdr:colOff>138122</xdr:colOff>
      <xdr:row>43</xdr:row>
      <xdr:rowOff>-1</xdr:rowOff>
    </xdr:from>
    <xdr:to>
      <xdr:col>16</xdr:col>
      <xdr:colOff>5052976</xdr:colOff>
      <xdr:row>50</xdr:row>
      <xdr:rowOff>209551</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1106" t="1586" r="1604" b="2817"/>
        <a:stretch/>
      </xdr:blipFill>
      <xdr:spPr>
        <a:xfrm>
          <a:off x="13949372" y="15389678"/>
          <a:ext cx="6588884" cy="3053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914400</xdr:rowOff>
    </xdr:from>
    <xdr:to>
      <xdr:col>1</xdr:col>
      <xdr:colOff>6000762</xdr:colOff>
      <xdr:row>2</xdr:row>
      <xdr:rowOff>4160</xdr:rowOff>
    </xdr:to>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1"/>
        <a:srcRect l="1106" t="1586" r="1604" b="2817"/>
        <a:stretch/>
      </xdr:blipFill>
      <xdr:spPr>
        <a:xfrm>
          <a:off x="0" y="914400"/>
          <a:ext cx="10531198" cy="47978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180109</xdr:colOff>
      <xdr:row>1</xdr:row>
      <xdr:rowOff>79664</xdr:rowOff>
    </xdr:from>
    <xdr:to>
      <xdr:col>1</xdr:col>
      <xdr:colOff>6012874</xdr:colOff>
      <xdr:row>1</xdr:row>
      <xdr:rowOff>4800960</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106" t="1586" r="1604" b="2817"/>
        <a:stretch/>
      </xdr:blipFill>
      <xdr:spPr>
        <a:xfrm>
          <a:off x="180109" y="1257300"/>
          <a:ext cx="10363201" cy="472129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6"/>
  <sheetViews>
    <sheetView workbookViewId="0">
      <selection activeCell="A3" sqref="A3:D15"/>
    </sheetView>
  </sheetViews>
  <sheetFormatPr baseColWidth="10" defaultColWidth="11.5" defaultRowHeight="12" x14ac:dyDescent="0.15"/>
  <cols>
    <col min="1" max="1" width="4.33203125" style="68" customWidth="1"/>
    <col min="2" max="2" width="41.83203125" style="68" bestFit="1" customWidth="1"/>
    <col min="3" max="3" width="6.33203125" style="68" customWidth="1"/>
    <col min="4" max="4" width="39.5" style="68" customWidth="1"/>
    <col min="5" max="5" width="10.6640625" style="90" customWidth="1"/>
    <col min="6" max="6" width="6.6640625" style="68" customWidth="1"/>
    <col min="7" max="7" width="6" style="68" customWidth="1"/>
    <col min="8" max="16384" width="11.5" style="68"/>
  </cols>
  <sheetData>
    <row r="1" spans="1:7" ht="61.25" customHeight="1" x14ac:dyDescent="0.15">
      <c r="A1" s="85"/>
      <c r="B1" s="150" t="s">
        <v>114</v>
      </c>
      <c r="C1" s="150"/>
      <c r="D1" s="150"/>
      <c r="E1" s="150"/>
      <c r="F1" s="150"/>
      <c r="G1" s="150"/>
    </row>
    <row r="2" spans="1:7" ht="14" x14ac:dyDescent="0.15">
      <c r="A2" s="85"/>
      <c r="B2" s="85"/>
      <c r="C2" s="63"/>
      <c r="D2" s="63"/>
      <c r="E2" s="65" t="s">
        <v>17</v>
      </c>
      <c r="F2" s="64" t="s">
        <v>40</v>
      </c>
      <c r="G2" s="64" t="s">
        <v>41</v>
      </c>
    </row>
    <row r="3" spans="1:7" ht="14" x14ac:dyDescent="0.15">
      <c r="A3" s="85" t="s">
        <v>32</v>
      </c>
      <c r="B3" s="86" t="s">
        <v>70</v>
      </c>
      <c r="C3" s="65" t="s">
        <v>42</v>
      </c>
      <c r="D3" s="63" t="s">
        <v>43</v>
      </c>
      <c r="E3" s="91" t="s">
        <v>115</v>
      </c>
      <c r="F3" s="66" t="s">
        <v>69</v>
      </c>
      <c r="G3" s="64"/>
    </row>
    <row r="4" spans="1:7" ht="14" x14ac:dyDescent="0.15">
      <c r="A4" s="85" t="s">
        <v>32</v>
      </c>
      <c r="B4" s="86" t="s">
        <v>70</v>
      </c>
      <c r="C4" s="65" t="s">
        <v>44</v>
      </c>
      <c r="D4" s="63" t="s">
        <v>45</v>
      </c>
      <c r="E4" s="65"/>
      <c r="F4" s="64"/>
      <c r="G4" s="66" t="s">
        <v>69</v>
      </c>
    </row>
    <row r="5" spans="1:7" ht="14" x14ac:dyDescent="0.15">
      <c r="A5" s="85" t="s">
        <v>33</v>
      </c>
      <c r="B5" s="86" t="s">
        <v>71</v>
      </c>
      <c r="C5" s="65" t="s">
        <v>46</v>
      </c>
      <c r="D5" s="63" t="s">
        <v>47</v>
      </c>
      <c r="E5" s="91" t="s">
        <v>115</v>
      </c>
      <c r="F5" s="66" t="s">
        <v>69</v>
      </c>
      <c r="G5" s="64"/>
    </row>
    <row r="6" spans="1:7" ht="42" x14ac:dyDescent="0.15">
      <c r="A6" s="85" t="s">
        <v>33</v>
      </c>
      <c r="B6" s="86" t="s">
        <v>71</v>
      </c>
      <c r="C6" s="64" t="s">
        <v>48</v>
      </c>
      <c r="D6" s="67" t="s">
        <v>49</v>
      </c>
      <c r="E6" s="91" t="s">
        <v>115</v>
      </c>
      <c r="F6" s="64"/>
      <c r="G6" s="66" t="s">
        <v>69</v>
      </c>
    </row>
    <row r="7" spans="1:7" ht="14" x14ac:dyDescent="0.15">
      <c r="A7" s="85" t="s">
        <v>34</v>
      </c>
      <c r="B7" s="86" t="s">
        <v>72</v>
      </c>
      <c r="C7" s="65" t="s">
        <v>50</v>
      </c>
      <c r="D7" s="63" t="s">
        <v>51</v>
      </c>
      <c r="E7" s="91" t="s">
        <v>115</v>
      </c>
      <c r="F7" s="66" t="s">
        <v>69</v>
      </c>
      <c r="G7" s="64"/>
    </row>
    <row r="8" spans="1:7" ht="28" x14ac:dyDescent="0.15">
      <c r="A8" s="85" t="s">
        <v>35</v>
      </c>
      <c r="B8" s="86" t="s">
        <v>73</v>
      </c>
      <c r="C8" s="65" t="s">
        <v>52</v>
      </c>
      <c r="D8" s="63" t="s">
        <v>53</v>
      </c>
      <c r="E8" s="65"/>
      <c r="F8" s="66" t="s">
        <v>69</v>
      </c>
      <c r="G8" s="64"/>
    </row>
    <row r="9" spans="1:7" ht="14" x14ac:dyDescent="0.15">
      <c r="A9" s="85" t="s">
        <v>35</v>
      </c>
      <c r="B9" s="86" t="s">
        <v>73</v>
      </c>
      <c r="C9" s="65" t="s">
        <v>54</v>
      </c>
      <c r="D9" s="63" t="s">
        <v>55</v>
      </c>
      <c r="E9" s="65"/>
      <c r="F9" s="66" t="s">
        <v>69</v>
      </c>
      <c r="G9" s="64"/>
    </row>
    <row r="10" spans="1:7" ht="14" x14ac:dyDescent="0.15">
      <c r="A10" s="85" t="s">
        <v>35</v>
      </c>
      <c r="B10" s="86" t="s">
        <v>73</v>
      </c>
      <c r="C10" s="65" t="s">
        <v>56</v>
      </c>
      <c r="D10" s="63" t="s">
        <v>57</v>
      </c>
      <c r="E10" s="65"/>
      <c r="F10" s="66" t="s">
        <v>69</v>
      </c>
      <c r="G10" s="64"/>
    </row>
    <row r="11" spans="1:7" ht="28" x14ac:dyDescent="0.15">
      <c r="A11" s="85" t="s">
        <v>35</v>
      </c>
      <c r="B11" s="86" t="s">
        <v>73</v>
      </c>
      <c r="C11" s="65" t="s">
        <v>58</v>
      </c>
      <c r="D11" s="63" t="s">
        <v>59</v>
      </c>
      <c r="E11" s="65"/>
      <c r="F11" s="66" t="s">
        <v>69</v>
      </c>
      <c r="G11" s="64"/>
    </row>
    <row r="12" spans="1:7" ht="28" x14ac:dyDescent="0.15">
      <c r="A12" s="85" t="s">
        <v>36</v>
      </c>
      <c r="B12" s="86" t="s">
        <v>74</v>
      </c>
      <c r="C12" s="65" t="s">
        <v>60</v>
      </c>
      <c r="D12" s="63" t="s">
        <v>61</v>
      </c>
      <c r="E12" s="91" t="s">
        <v>115</v>
      </c>
      <c r="F12" s="64"/>
      <c r="G12" s="66" t="s">
        <v>69</v>
      </c>
    </row>
    <row r="13" spans="1:7" ht="14" x14ac:dyDescent="0.15">
      <c r="A13" s="85" t="s">
        <v>36</v>
      </c>
      <c r="B13" s="86" t="s">
        <v>74</v>
      </c>
      <c r="C13" s="65" t="s">
        <v>62</v>
      </c>
      <c r="D13" s="63" t="s">
        <v>63</v>
      </c>
      <c r="E13" s="91" t="s">
        <v>115</v>
      </c>
      <c r="F13" s="64"/>
      <c r="G13" s="66" t="s">
        <v>69</v>
      </c>
    </row>
    <row r="14" spans="1:7" ht="42" x14ac:dyDescent="0.15">
      <c r="A14" s="85" t="s">
        <v>37</v>
      </c>
      <c r="B14" s="86" t="s">
        <v>75</v>
      </c>
      <c r="C14" s="65" t="s">
        <v>64</v>
      </c>
      <c r="D14" s="67" t="s">
        <v>65</v>
      </c>
      <c r="E14" s="91" t="s">
        <v>115</v>
      </c>
      <c r="F14" s="64"/>
      <c r="G14" s="66" t="s">
        <v>69</v>
      </c>
    </row>
    <row r="15" spans="1:7" ht="14" x14ac:dyDescent="0.15">
      <c r="A15" s="85" t="s">
        <v>38</v>
      </c>
      <c r="B15" s="86" t="s">
        <v>76</v>
      </c>
      <c r="C15" s="65" t="s">
        <v>38</v>
      </c>
      <c r="D15" s="63" t="s">
        <v>66</v>
      </c>
      <c r="E15" s="91" t="s">
        <v>115</v>
      </c>
      <c r="F15" s="64"/>
      <c r="G15" s="66" t="s">
        <v>69</v>
      </c>
    </row>
    <row r="16" spans="1:7" ht="14" x14ac:dyDescent="0.15">
      <c r="A16" s="85" t="s">
        <v>39</v>
      </c>
      <c r="B16" s="86" t="s">
        <v>77</v>
      </c>
      <c r="C16" s="65" t="s">
        <v>67</v>
      </c>
      <c r="D16" s="67" t="s">
        <v>68</v>
      </c>
      <c r="E16" s="91" t="s">
        <v>115</v>
      </c>
      <c r="F16" s="64"/>
      <c r="G16" s="66" t="s">
        <v>69</v>
      </c>
    </row>
  </sheetData>
  <autoFilter ref="A2:G16" xr:uid="{00000000-0009-0000-0000-000000000000}"/>
  <customSheetViews>
    <customSheetView guid="{5A7009BC-1B80-4E29-8274-5A932573CA65}" filter="1" showAutoFilter="1">
      <selection activeCell="A3" sqref="A3:D15"/>
      <pageMargins left="0.7" right="0.7" top="0.75" bottom="0.75" header="0.3" footer="0.3"/>
      <autoFilter ref="A1:F15" xr:uid="{00000000-0000-0000-0000-000000000000}">
        <filterColumn colId="5">
          <customFilters>
            <customFilter operator="notEqual" val=" "/>
          </customFilters>
        </filterColumn>
      </autoFilter>
    </customSheetView>
    <customSheetView guid="{7703CAD1-E342-409D-A203-3F256855321A}" filter="1" showAutoFilter="1">
      <selection activeCell="A3" sqref="A3:D15"/>
      <pageMargins left="0.7" right="0.7" top="0.75" bottom="0.75" header="0.3" footer="0.3"/>
      <autoFilter ref="A1:F15" xr:uid="{00000000-0000-0000-0000-000000000000}">
        <filterColumn colId="5">
          <customFilters>
            <customFilter operator="notEqual" val=" "/>
          </customFilters>
        </filterColumn>
      </autoFilter>
    </customSheetView>
  </customSheetViews>
  <mergeCells count="1">
    <mergeCell ref="B1:G1"/>
  </mergeCells>
  <pageMargins left="0.7" right="0.7" top="0.75" bottom="0.75" header="0.3" footer="0.3"/>
  <pageSetup paperSize="9" scale="95"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9"/>
  <sheetViews>
    <sheetView topLeftCell="A15" zoomScale="120" zoomScaleNormal="120" zoomScaleSheetLayoutView="80" zoomScalePageLayoutView="120" workbookViewId="0">
      <selection activeCell="A21" sqref="A21:C21"/>
    </sheetView>
  </sheetViews>
  <sheetFormatPr baseColWidth="10" defaultColWidth="11.5" defaultRowHeight="14" outlineLevelCol="1" x14ac:dyDescent="0.15"/>
  <cols>
    <col min="1" max="1" width="84.83203125" style="37" customWidth="1"/>
    <col min="2" max="2" width="61.1640625" style="38" hidden="1" customWidth="1"/>
    <col min="3" max="3" width="17.5" style="39" customWidth="1"/>
    <col min="4" max="7" width="4.1640625" style="6" customWidth="1"/>
    <col min="8" max="8" width="2.83203125" style="15" customWidth="1"/>
    <col min="9" max="9" width="12.5" style="39" customWidth="1"/>
    <col min="10" max="10" width="12.5" style="37" customWidth="1"/>
    <col min="11" max="11" width="12.5" style="40" customWidth="1"/>
    <col min="12" max="12" width="4.33203125" style="41" hidden="1" customWidth="1" outlineLevel="1"/>
    <col min="13" max="13" width="8.1640625" style="41" hidden="1" customWidth="1" outlineLevel="1"/>
    <col min="14" max="15" width="4.33203125" style="6" hidden="1" customWidth="1" outlineLevel="1"/>
    <col min="16" max="16" width="4.33203125" style="42" hidden="1" customWidth="1" outlineLevel="1"/>
    <col min="17" max="17" width="81" style="6" customWidth="1" collapsed="1"/>
    <col min="18" max="16384" width="11.5" style="6"/>
  </cols>
  <sheetData>
    <row r="1" spans="1:17" ht="33.75" customHeight="1" thickBot="1" x14ac:dyDescent="0.2">
      <c r="A1" s="196" t="s">
        <v>159</v>
      </c>
      <c r="B1" s="2" t="s">
        <v>27</v>
      </c>
      <c r="C1" s="208" t="s">
        <v>154</v>
      </c>
      <c r="D1" s="209"/>
      <c r="E1" s="209"/>
      <c r="F1" s="209"/>
      <c r="G1" s="210"/>
      <c r="H1" s="211"/>
      <c r="I1" s="212"/>
      <c r="J1" s="212"/>
      <c r="K1" s="213"/>
      <c r="L1" s="3"/>
      <c r="M1" s="3"/>
      <c r="N1" s="4"/>
      <c r="O1" s="4"/>
      <c r="P1" s="5"/>
      <c r="Q1" s="214" t="s">
        <v>168</v>
      </c>
    </row>
    <row r="2" spans="1:17" ht="33.75" customHeight="1" thickBot="1" x14ac:dyDescent="0.2">
      <c r="A2" s="197"/>
      <c r="B2" s="142"/>
      <c r="C2" s="208" t="s">
        <v>155</v>
      </c>
      <c r="D2" s="209"/>
      <c r="E2" s="209"/>
      <c r="F2" s="209"/>
      <c r="G2" s="210"/>
      <c r="H2" s="211"/>
      <c r="I2" s="212"/>
      <c r="J2" s="212"/>
      <c r="K2" s="213"/>
      <c r="L2" s="143"/>
      <c r="M2" s="143"/>
      <c r="N2" s="15"/>
      <c r="O2" s="15"/>
      <c r="P2" s="16"/>
      <c r="Q2" s="215"/>
    </row>
    <row r="3" spans="1:17" ht="33.75" customHeight="1" thickBot="1" x14ac:dyDescent="0.2">
      <c r="A3" s="198"/>
      <c r="B3" s="142"/>
      <c r="C3" s="208" t="s">
        <v>156</v>
      </c>
      <c r="D3" s="209"/>
      <c r="E3" s="209"/>
      <c r="F3" s="209"/>
      <c r="G3" s="210"/>
      <c r="H3" s="212"/>
      <c r="I3" s="212"/>
      <c r="J3" s="212"/>
      <c r="K3" s="213"/>
      <c r="L3" s="143"/>
      <c r="M3" s="143"/>
      <c r="N3" s="15"/>
      <c r="O3" s="15"/>
      <c r="P3" s="16"/>
      <c r="Q3" s="216"/>
    </row>
    <row r="4" spans="1:17" s="11" customFormat="1" ht="32.25" customHeight="1" thickBot="1" x14ac:dyDescent="0.25">
      <c r="A4" s="72" t="s">
        <v>0</v>
      </c>
      <c r="B4" s="73" t="s">
        <v>1</v>
      </c>
      <c r="C4" s="74" t="s">
        <v>16</v>
      </c>
      <c r="D4" s="74">
        <v>0</v>
      </c>
      <c r="E4" s="74">
        <v>1</v>
      </c>
      <c r="F4" s="74">
        <v>2</v>
      </c>
      <c r="G4" s="75">
        <v>3</v>
      </c>
      <c r="H4" s="62"/>
      <c r="I4" s="72" t="s">
        <v>21</v>
      </c>
      <c r="J4" s="99" t="s">
        <v>20</v>
      </c>
      <c r="K4" s="100" t="s">
        <v>23</v>
      </c>
      <c r="L4" s="7" t="s">
        <v>18</v>
      </c>
      <c r="M4" s="7" t="s">
        <v>19</v>
      </c>
      <c r="N4" s="8"/>
      <c r="O4" s="8"/>
      <c r="P4" s="9"/>
      <c r="Q4" s="10" t="s">
        <v>15</v>
      </c>
    </row>
    <row r="5" spans="1:17" s="11" customFormat="1" ht="22.25" customHeight="1" x14ac:dyDescent="0.15">
      <c r="A5" s="153" t="s">
        <v>79</v>
      </c>
      <c r="B5" s="154"/>
      <c r="C5" s="154"/>
      <c r="D5" s="154"/>
      <c r="E5" s="154"/>
      <c r="F5" s="154"/>
      <c r="G5" s="155"/>
      <c r="H5" s="70"/>
      <c r="I5" s="106">
        <v>0.2</v>
      </c>
      <c r="J5" s="105">
        <f>IF(J11=0,I5/(I5+I7+I9),I5)</f>
        <v>0.2</v>
      </c>
      <c r="K5" s="101">
        <f>SUM(K6:K6)</f>
        <v>0</v>
      </c>
      <c r="L5" s="13" t="str">
        <f t="shared" ref="L5:L11" si="0">IF(COUNTBLANK(D5:G5)=3,1,"")</f>
        <v/>
      </c>
      <c r="M5" s="12"/>
      <c r="N5" s="8"/>
      <c r="O5" s="8"/>
      <c r="P5" s="9"/>
      <c r="Q5" s="217"/>
    </row>
    <row r="6" spans="1:17" ht="35" thickBot="1" x14ac:dyDescent="0.2">
      <c r="A6" s="69" t="s">
        <v>83</v>
      </c>
      <c r="B6" s="61" t="s">
        <v>26</v>
      </c>
      <c r="C6" s="76" t="s">
        <v>17</v>
      </c>
      <c r="D6" s="47"/>
      <c r="E6" s="47"/>
      <c r="F6" s="47"/>
      <c r="G6" s="48"/>
      <c r="H6" s="71" t="str">
        <f t="shared" ref="H6:H15" si="1">(IF(L6="","◄",""))</f>
        <v>◄</v>
      </c>
      <c r="I6" s="107">
        <v>1</v>
      </c>
      <c r="J6" s="108">
        <f>IF(M6=0,0,I6/SUM(M$6:M$6))</f>
        <v>1</v>
      </c>
      <c r="K6" s="117">
        <f>(IF(E6&lt;&gt;"",1/3,0)+IF(F6&lt;&gt;"",2/3,0)+IF(G6&lt;&gt;"",1,0))*J6*J$5*20</f>
        <v>0</v>
      </c>
      <c r="L6" s="13" t="str">
        <f t="shared" si="0"/>
        <v/>
      </c>
      <c r="M6" s="14">
        <f>I6</f>
        <v>1</v>
      </c>
      <c r="N6" s="15"/>
      <c r="O6" s="15"/>
      <c r="P6" s="16">
        <f>IF(D6&lt;&gt;"",0.02,(K6/(J6*I$5*20)))</f>
        <v>0</v>
      </c>
      <c r="Q6" s="218"/>
    </row>
    <row r="7" spans="1:17" ht="22.25" customHeight="1" x14ac:dyDescent="0.15">
      <c r="A7" s="153" t="s">
        <v>69</v>
      </c>
      <c r="B7" s="154"/>
      <c r="C7" s="154"/>
      <c r="D7" s="154"/>
      <c r="E7" s="154"/>
      <c r="F7" s="154"/>
      <c r="G7" s="155"/>
      <c r="H7" s="70"/>
      <c r="I7" s="102">
        <v>0.3</v>
      </c>
      <c r="J7" s="105">
        <f>IF(J11=0,I7/(I7+I9+I11),I7)</f>
        <v>0.3</v>
      </c>
      <c r="K7" s="101">
        <f>SUM(K8:K8)</f>
        <v>0</v>
      </c>
      <c r="L7" s="13" t="str">
        <f t="shared" si="0"/>
        <v/>
      </c>
      <c r="M7" s="17"/>
      <c r="N7" s="15"/>
      <c r="O7" s="15"/>
      <c r="P7" s="16"/>
      <c r="Q7" s="219"/>
    </row>
    <row r="8" spans="1:17" ht="39" customHeight="1" thickBot="1" x14ac:dyDescent="0.2">
      <c r="A8" s="89" t="s">
        <v>161</v>
      </c>
      <c r="B8" s="61" t="s">
        <v>9</v>
      </c>
      <c r="C8" s="76" t="s">
        <v>17</v>
      </c>
      <c r="D8" s="47"/>
      <c r="E8" s="47"/>
      <c r="F8" s="47"/>
      <c r="G8" s="48"/>
      <c r="H8" s="71" t="str">
        <f t="shared" si="1"/>
        <v>◄</v>
      </c>
      <c r="I8" s="107">
        <v>1</v>
      </c>
      <c r="J8" s="108">
        <f>IF(M8=0,0,I8/SUM(M$8:M$8))</f>
        <v>1</v>
      </c>
      <c r="K8" s="117">
        <f>(IF(E8&lt;&gt;"",1/3,0)+IF(F8&lt;&gt;"",2/3,0)+IF(G8&lt;&gt;"",1,0))*J8*J$7*20</f>
        <v>0</v>
      </c>
      <c r="L8" s="13" t="str">
        <f t="shared" si="0"/>
        <v/>
      </c>
      <c r="M8" s="18">
        <f>I8</f>
        <v>1</v>
      </c>
      <c r="N8" s="15"/>
      <c r="O8" s="15"/>
      <c r="P8" s="16">
        <f>IF(D8&lt;&gt;"",0.02,(K8/(J8*I$7*20)))</f>
        <v>0</v>
      </c>
      <c r="Q8" s="220"/>
    </row>
    <row r="9" spans="1:17" ht="22.25" customHeight="1" x14ac:dyDescent="0.15">
      <c r="A9" s="153" t="s">
        <v>81</v>
      </c>
      <c r="B9" s="154"/>
      <c r="C9" s="154"/>
      <c r="D9" s="154"/>
      <c r="E9" s="154"/>
      <c r="F9" s="154"/>
      <c r="G9" s="155"/>
      <c r="H9" s="70"/>
      <c r="I9" s="102">
        <v>0.25</v>
      </c>
      <c r="J9" s="105">
        <f>IF(J11=0,I9/(I9+I11+I13),I9)</f>
        <v>0.25</v>
      </c>
      <c r="K9" s="101">
        <f>SUM(K10:K10)</f>
        <v>0</v>
      </c>
      <c r="L9" s="13" t="str">
        <f t="shared" si="0"/>
        <v/>
      </c>
      <c r="M9" s="17"/>
      <c r="N9" s="15"/>
      <c r="O9" s="15"/>
      <c r="P9" s="16"/>
      <c r="Q9" s="219"/>
    </row>
    <row r="10" spans="1:17" ht="35" thickBot="1" x14ac:dyDescent="0.2">
      <c r="A10" s="98" t="s">
        <v>84</v>
      </c>
      <c r="B10" s="94" t="s">
        <v>11</v>
      </c>
      <c r="C10" s="59" t="s">
        <v>17</v>
      </c>
      <c r="D10" s="45"/>
      <c r="E10" s="45"/>
      <c r="F10" s="45"/>
      <c r="G10" s="46"/>
      <c r="H10" s="71" t="str">
        <f t="shared" si="1"/>
        <v>◄</v>
      </c>
      <c r="I10" s="109">
        <v>1</v>
      </c>
      <c r="J10" s="110">
        <f>IF(M10=0,0,I10/SUM(M$10:M$10))</f>
        <v>1</v>
      </c>
      <c r="K10" s="118">
        <f>(IF(E10&lt;&gt;"",1/3,0)+IF(F10&lt;&gt;"",2/3,0)+IF(G10&lt;&gt;"",1,0))*J10*J$9*20</f>
        <v>0</v>
      </c>
      <c r="L10" s="13" t="str">
        <f t="shared" si="0"/>
        <v/>
      </c>
      <c r="M10" s="18">
        <f>I10</f>
        <v>1</v>
      </c>
      <c r="N10" s="15"/>
      <c r="O10" s="15"/>
      <c r="P10" s="16">
        <f>IF(D10&lt;&gt;"",0.02,(K10/(J10*I$9*20)))</f>
        <v>0</v>
      </c>
      <c r="Q10" s="221"/>
    </row>
    <row r="11" spans="1:17" ht="22.25" customHeight="1" x14ac:dyDescent="0.15">
      <c r="A11" s="153" t="s">
        <v>82</v>
      </c>
      <c r="B11" s="154"/>
      <c r="C11" s="154"/>
      <c r="D11" s="154"/>
      <c r="E11" s="154"/>
      <c r="F11" s="154"/>
      <c r="G11" s="155"/>
      <c r="H11" s="70"/>
      <c r="I11" s="102">
        <v>0.25</v>
      </c>
      <c r="J11" s="103">
        <f>IF(AND((C12&lt;&gt;""),(C13&lt;&gt;""),(C14&lt;&gt;""),(C15&lt;&gt;"")),0,I11)</f>
        <v>0.25</v>
      </c>
      <c r="K11" s="101">
        <f>SUM(K12:K15)</f>
        <v>0</v>
      </c>
      <c r="L11" s="13" t="str">
        <f t="shared" si="0"/>
        <v/>
      </c>
      <c r="M11" s="17"/>
      <c r="N11" s="15"/>
      <c r="O11" s="15"/>
      <c r="P11" s="16"/>
      <c r="Q11" s="217"/>
    </row>
    <row r="12" spans="1:17" ht="32" customHeight="1" x14ac:dyDescent="0.15">
      <c r="A12" s="87" t="s">
        <v>162</v>
      </c>
      <c r="B12" s="1" t="s">
        <v>12</v>
      </c>
      <c r="C12" s="45"/>
      <c r="D12" s="45"/>
      <c r="E12" s="45"/>
      <c r="F12" s="45"/>
      <c r="G12" s="46"/>
      <c r="H12" s="71" t="str">
        <f>(IF(L12="","◄",""))</f>
        <v>◄</v>
      </c>
      <c r="I12" s="111">
        <v>0.2</v>
      </c>
      <c r="J12" s="112">
        <f>IF(M12=0,0,I12/SUM(M$12:M$15))</f>
        <v>0.2</v>
      </c>
      <c r="K12" s="113">
        <f>IF(C12&lt;&gt;"","",(IF(E12&lt;&gt;"",1/3,0)+IF(F12&lt;&gt;"",2/3,0)+IF(G12&lt;&gt;"",1,0))*J12*J$11*20)</f>
        <v>0</v>
      </c>
      <c r="L12" s="13" t="str">
        <f>IF(C12="",IF(COUNTBLANK(D12:G12)=3,1,""),IF(COUNTBLANK(D12:G12)&lt;&gt;4,"",1))</f>
        <v/>
      </c>
      <c r="M12" s="14">
        <f>IF(C12="",I12,0)</f>
        <v>0.2</v>
      </c>
      <c r="N12" s="15"/>
      <c r="O12" s="15"/>
      <c r="P12" s="16">
        <f>IF(D12&lt;&gt;"",0.02,(K12/(J12*I$11*20)))</f>
        <v>0</v>
      </c>
      <c r="Q12" s="222"/>
    </row>
    <row r="13" spans="1:17" ht="32" customHeight="1" x14ac:dyDescent="0.15">
      <c r="A13" s="87" t="s">
        <v>163</v>
      </c>
      <c r="B13" s="1" t="s">
        <v>102</v>
      </c>
      <c r="C13" s="45"/>
      <c r="D13" s="45"/>
      <c r="E13" s="45"/>
      <c r="F13" s="45"/>
      <c r="G13" s="46"/>
      <c r="H13" s="71" t="str">
        <f t="shared" si="1"/>
        <v>◄</v>
      </c>
      <c r="I13" s="111">
        <v>0.2</v>
      </c>
      <c r="J13" s="112">
        <f>IF(M13=0,0,I13/SUM(M$12:M$15))</f>
        <v>0.2</v>
      </c>
      <c r="K13" s="113">
        <f>IF(C13&lt;&gt;"","",(IF(E13&lt;&gt;"",1/3,0)+IF(F13&lt;&gt;"",2/3,0)+IF(G13&lt;&gt;"",1,0))*J13*J$11*20)</f>
        <v>0</v>
      </c>
      <c r="L13" s="13" t="str">
        <f t="shared" ref="L13:L15" si="2">IF(C13="",IF(COUNTBLANK(D13:G13)=3,1,""),IF(COUNTBLANK(D13:G13)&lt;&gt;4,"",1))</f>
        <v/>
      </c>
      <c r="M13" s="14">
        <f t="shared" ref="M13:M15" si="3">IF(C13="",I13,0)</f>
        <v>0.2</v>
      </c>
      <c r="N13" s="15"/>
      <c r="O13" s="15"/>
      <c r="P13" s="16">
        <f>IF(C13="",IF(D13&lt;&gt;"",0.02,(K13/(J13*I$11*20))),"")</f>
        <v>0</v>
      </c>
      <c r="Q13" s="222"/>
    </row>
    <row r="14" spans="1:17" ht="24" customHeight="1" x14ac:dyDescent="0.15">
      <c r="A14" s="87" t="s">
        <v>85</v>
      </c>
      <c r="B14" s="1" t="s">
        <v>13</v>
      </c>
      <c r="C14" s="45"/>
      <c r="D14" s="45"/>
      <c r="E14" s="45"/>
      <c r="F14" s="45"/>
      <c r="G14" s="46"/>
      <c r="H14" s="71" t="str">
        <f t="shared" si="1"/>
        <v>◄</v>
      </c>
      <c r="I14" s="111">
        <v>0.4</v>
      </c>
      <c r="J14" s="112">
        <f t="shared" ref="J14:J15" si="4">IF(M14=0,0,I14/SUM(M$12:M$15))</f>
        <v>0.4</v>
      </c>
      <c r="K14" s="113">
        <f>IF(C14&lt;&gt;"","",(IF(E14&lt;&gt;"",1/3,0)+IF(F14&lt;&gt;"",2/3,0)+IF(G14&lt;&gt;"",1,0))*J14*J$11*20)</f>
        <v>0</v>
      </c>
      <c r="L14" s="13" t="str">
        <f t="shared" si="2"/>
        <v/>
      </c>
      <c r="M14" s="14">
        <f t="shared" si="3"/>
        <v>0.4</v>
      </c>
      <c r="N14" s="15"/>
      <c r="O14" s="15"/>
      <c r="P14" s="16">
        <f>IF(C14="",IF(D14&lt;&gt;"",0.02,(K14/(J14*I$11*20))),"")</f>
        <v>0</v>
      </c>
      <c r="Q14" s="222"/>
    </row>
    <row r="15" spans="1:17" ht="24" customHeight="1" thickBot="1" x14ac:dyDescent="0.2">
      <c r="A15" s="88" t="s">
        <v>86</v>
      </c>
      <c r="B15" s="60" t="s">
        <v>14</v>
      </c>
      <c r="C15" s="47"/>
      <c r="D15" s="47"/>
      <c r="E15" s="47"/>
      <c r="F15" s="47"/>
      <c r="G15" s="48"/>
      <c r="H15" s="71" t="str">
        <f t="shared" si="1"/>
        <v>◄</v>
      </c>
      <c r="I15" s="114">
        <v>0.2</v>
      </c>
      <c r="J15" s="115">
        <f t="shared" si="4"/>
        <v>0.2</v>
      </c>
      <c r="K15" s="116">
        <f>IF(C15&lt;&gt;"","",(IF(E15&lt;&gt;"",1/3,0)+IF(F15&lt;&gt;"",2/3,0)+IF(G15&lt;&gt;"",1,0))*J15*J$11*20)</f>
        <v>0</v>
      </c>
      <c r="L15" s="13" t="str">
        <f t="shared" si="2"/>
        <v/>
      </c>
      <c r="M15" s="14">
        <f t="shared" si="3"/>
        <v>0.2</v>
      </c>
      <c r="N15" s="15"/>
      <c r="O15" s="15"/>
      <c r="P15" s="16">
        <f>IF(D15&lt;&gt;"",0.02,(K15/(J15*I$11*20)))</f>
        <v>0</v>
      </c>
      <c r="Q15" s="218"/>
    </row>
    <row r="16" spans="1:17" ht="37.5" customHeight="1" thickBot="1" x14ac:dyDescent="0.2">
      <c r="A16" s="177" t="s">
        <v>116</v>
      </c>
      <c r="B16" s="178"/>
      <c r="C16" s="178"/>
      <c r="D16" s="178"/>
      <c r="E16" s="178"/>
      <c r="F16" s="178"/>
      <c r="G16" s="178"/>
      <c r="H16" s="19"/>
      <c r="I16" s="92">
        <f>SUM(I5,I7,I9,I11)</f>
        <v>1</v>
      </c>
      <c r="J16" s="92">
        <f>SUM(J5,J7,J9,J11)</f>
        <v>1</v>
      </c>
      <c r="K16" s="93">
        <f>SUM(K5,K7,K9,K11)</f>
        <v>0</v>
      </c>
      <c r="L16" s="13"/>
      <c r="M16" s="13"/>
      <c r="N16" s="15"/>
      <c r="O16" s="15"/>
      <c r="P16" s="16"/>
      <c r="Q16" s="22"/>
    </row>
    <row r="17" spans="1:17" ht="24.75" customHeight="1" thickBot="1" x14ac:dyDescent="0.2">
      <c r="A17" s="179" t="s">
        <v>8</v>
      </c>
      <c r="B17" s="180"/>
      <c r="C17" s="180"/>
      <c r="D17" s="23"/>
      <c r="E17" s="164">
        <f>(K11+K7+K5+K9)</f>
        <v>0</v>
      </c>
      <c r="F17" s="165"/>
      <c r="G17" s="166" t="s">
        <v>2</v>
      </c>
      <c r="H17" s="166"/>
      <c r="I17" s="167"/>
      <c r="J17" s="205" t="s">
        <v>157</v>
      </c>
      <c r="K17" s="206"/>
      <c r="L17" s="206"/>
      <c r="M17" s="206"/>
      <c r="N17" s="206"/>
      <c r="O17" s="206"/>
      <c r="P17" s="206"/>
      <c r="Q17" s="207"/>
    </row>
    <row r="18" spans="1:17" ht="40.25" customHeight="1" thickBot="1" x14ac:dyDescent="0.2">
      <c r="A18" s="181" t="s">
        <v>24</v>
      </c>
      <c r="B18" s="182"/>
      <c r="C18" s="182"/>
      <c r="D18" s="23"/>
      <c r="E18" s="183"/>
      <c r="F18" s="184"/>
      <c r="G18" s="184"/>
      <c r="H18" s="184"/>
      <c r="I18" s="44" t="s">
        <v>3</v>
      </c>
      <c r="J18" s="146"/>
      <c r="K18" s="146"/>
      <c r="L18" s="146"/>
      <c r="M18" s="146"/>
      <c r="N18" s="146"/>
      <c r="O18" s="146"/>
      <c r="P18" s="146"/>
      <c r="Q18" s="147"/>
    </row>
    <row r="19" spans="1:17" ht="15" thickBot="1" x14ac:dyDescent="0.2">
      <c r="A19" s="162"/>
      <c r="B19" s="163"/>
      <c r="C19" s="163"/>
      <c r="D19" s="163"/>
      <c r="E19" s="163"/>
      <c r="F19" s="163"/>
      <c r="G19" s="163"/>
      <c r="H19" s="163"/>
      <c r="I19" s="163"/>
      <c r="J19" s="20"/>
      <c r="K19" s="21"/>
      <c r="L19" s="13"/>
      <c r="M19" s="13"/>
      <c r="N19" s="15"/>
      <c r="O19" s="15"/>
      <c r="P19" s="16"/>
      <c r="Q19" s="22"/>
    </row>
    <row r="20" spans="1:17" ht="21.75" customHeight="1" x14ac:dyDescent="0.15">
      <c r="A20" s="156" t="s">
        <v>4</v>
      </c>
      <c r="B20" s="157"/>
      <c r="C20" s="158"/>
      <c r="D20" s="24"/>
      <c r="E20" s="190" t="s">
        <v>22</v>
      </c>
      <c r="F20" s="191"/>
      <c r="G20" s="191"/>
      <c r="H20" s="199" t="s">
        <v>25</v>
      </c>
      <c r="I20" s="200"/>
      <c r="J20" s="20"/>
      <c r="K20" s="21"/>
      <c r="L20" s="13"/>
      <c r="M20" s="13"/>
      <c r="N20" s="15"/>
      <c r="O20" s="15"/>
      <c r="P20" s="16"/>
      <c r="Q20" s="22"/>
    </row>
    <row r="21" spans="1:17" ht="84.5" customHeight="1" thickBot="1" x14ac:dyDescent="0.2">
      <c r="A21" s="159"/>
      <c r="B21" s="160"/>
      <c r="C21" s="161"/>
      <c r="D21" s="24"/>
      <c r="E21" s="192">
        <f>SUM(M12:M15)*I11+SUM(M10:M10)*I9+SUM(M8:M8)*I7+SUM(M6:M6)*I5</f>
        <v>1</v>
      </c>
      <c r="F21" s="193"/>
      <c r="G21" s="193"/>
      <c r="H21" s="201"/>
      <c r="I21" s="202"/>
      <c r="J21" s="20"/>
      <c r="K21" s="21"/>
      <c r="L21" s="13"/>
      <c r="M21" s="13"/>
      <c r="N21" s="15"/>
      <c r="O21" s="15"/>
      <c r="P21" s="16"/>
      <c r="Q21" s="22"/>
    </row>
    <row r="22" spans="1:17" ht="20" customHeight="1" thickBot="1" x14ac:dyDescent="0.2">
      <c r="A22" s="25"/>
      <c r="B22" s="24"/>
      <c r="C22" s="26"/>
      <c r="D22" s="26"/>
      <c r="E22" s="194" t="str">
        <f>IF(E21&gt;65%,"CORRECT","INCORRECT")</f>
        <v>CORRECT</v>
      </c>
      <c r="F22" s="195"/>
      <c r="G22" s="195"/>
      <c r="H22" s="203"/>
      <c r="I22" s="204"/>
      <c r="J22" s="20"/>
      <c r="K22" s="21"/>
      <c r="L22" s="13"/>
      <c r="M22" s="13"/>
      <c r="N22" s="15"/>
      <c r="O22" s="15"/>
      <c r="P22" s="16"/>
      <c r="Q22" s="22"/>
    </row>
    <row r="23" spans="1:17" ht="22.5" customHeight="1" thickBot="1" x14ac:dyDescent="0.2">
      <c r="A23" s="188" t="s">
        <v>5</v>
      </c>
      <c r="B23" s="189"/>
      <c r="C23" s="43" t="s">
        <v>6</v>
      </c>
      <c r="D23" s="27"/>
      <c r="F23" s="28"/>
      <c r="G23" s="28"/>
      <c r="H23" s="28"/>
      <c r="I23" s="15"/>
      <c r="J23" s="20"/>
      <c r="K23" s="21"/>
      <c r="L23" s="13"/>
      <c r="M23" s="13"/>
      <c r="N23" s="15"/>
      <c r="O23" s="15"/>
      <c r="P23" s="16"/>
      <c r="Q23" s="22"/>
    </row>
    <row r="24" spans="1:17" ht="26" customHeight="1" thickBot="1" x14ac:dyDescent="0.2">
      <c r="A24" s="49"/>
      <c r="B24" s="50"/>
      <c r="C24" s="51"/>
      <c r="D24" s="29"/>
      <c r="E24" s="185" t="s">
        <v>7</v>
      </c>
      <c r="F24" s="186"/>
      <c r="G24" s="186"/>
      <c r="H24" s="186"/>
      <c r="I24" s="187"/>
      <c r="J24" s="20"/>
      <c r="K24" s="21"/>
      <c r="L24" s="13"/>
      <c r="M24" s="13"/>
      <c r="N24" s="15"/>
      <c r="O24" s="15"/>
      <c r="P24" s="16"/>
      <c r="Q24" s="22"/>
    </row>
    <row r="25" spans="1:17" ht="26" customHeight="1" x14ac:dyDescent="0.15">
      <c r="A25" s="49"/>
      <c r="B25" s="50"/>
      <c r="C25" s="51"/>
      <c r="D25" s="29"/>
      <c r="E25" s="168"/>
      <c r="F25" s="169"/>
      <c r="G25" s="169"/>
      <c r="H25" s="169"/>
      <c r="I25" s="170"/>
      <c r="J25" s="20"/>
      <c r="K25" s="21"/>
      <c r="L25" s="13"/>
      <c r="M25" s="13"/>
      <c r="N25" s="15"/>
      <c r="O25" s="15"/>
      <c r="P25" s="16"/>
      <c r="Q25" s="22"/>
    </row>
    <row r="26" spans="1:17" ht="26" customHeight="1" x14ac:dyDescent="0.15">
      <c r="A26" s="49"/>
      <c r="B26" s="52"/>
      <c r="C26" s="51"/>
      <c r="D26" s="29"/>
      <c r="E26" s="171"/>
      <c r="F26" s="172"/>
      <c r="G26" s="172"/>
      <c r="H26" s="172"/>
      <c r="I26" s="173"/>
      <c r="J26" s="20"/>
      <c r="K26" s="21"/>
      <c r="L26" s="13"/>
      <c r="M26" s="13"/>
      <c r="N26" s="15"/>
      <c r="O26" s="15"/>
      <c r="P26" s="16"/>
      <c r="Q26" s="22"/>
    </row>
    <row r="27" spans="1:17" ht="26" customHeight="1" thickBot="1" x14ac:dyDescent="0.2">
      <c r="A27" s="49"/>
      <c r="B27" s="50"/>
      <c r="C27" s="51"/>
      <c r="D27" s="29"/>
      <c r="E27" s="174"/>
      <c r="F27" s="175"/>
      <c r="G27" s="175"/>
      <c r="H27" s="175"/>
      <c r="I27" s="176"/>
      <c r="J27" s="20"/>
      <c r="K27" s="21"/>
      <c r="L27" s="13"/>
      <c r="M27" s="13"/>
      <c r="N27" s="15"/>
      <c r="O27" s="15"/>
      <c r="P27" s="16"/>
      <c r="Q27" s="22"/>
    </row>
    <row r="28" spans="1:17" ht="26" customHeight="1" thickBot="1" x14ac:dyDescent="0.2">
      <c r="A28" s="151"/>
      <c r="B28" s="152"/>
      <c r="C28" s="53"/>
      <c r="D28" s="30"/>
      <c r="E28" s="31"/>
      <c r="F28" s="31"/>
      <c r="G28" s="31"/>
      <c r="H28" s="31"/>
      <c r="I28" s="31"/>
      <c r="J28" s="31"/>
      <c r="K28" s="32"/>
      <c r="L28" s="33"/>
      <c r="M28" s="33"/>
      <c r="N28" s="34"/>
      <c r="O28" s="34"/>
      <c r="P28" s="35"/>
      <c r="Q28" s="36"/>
    </row>
    <row r="38" spans="1:1" ht="15" thickBot="1" x14ac:dyDescent="0.2"/>
    <row r="39" spans="1:1" ht="73" thickBot="1" x14ac:dyDescent="0.2">
      <c r="A39" s="54" t="s">
        <v>118</v>
      </c>
    </row>
  </sheetData>
  <sheetProtection algorithmName="SHA-512" hashValue="Kf6GU4y9PKs4JXPNCiSdYhvw2rm0zzjUv0E4viUztN7nCjyQt+fBTynIML7P4Q4u4XbGroKk54DUHLvfgtzZfA==" saltValue="XF9BSrhcyWzKDVNPuy3JIA==" spinCount="100000" sheet="1" objects="1" scenarios="1"/>
  <customSheetViews>
    <customSheetView guid="{E226B775-EFC5-4E9C-AC92-7B73BDED665D}" scale="70" showPageBreaks="1" printArea="1" hiddenColumns="1" topLeftCell="A6">
      <selection activeCell="D6" sqref="D6"/>
      <pageMargins left="0.7" right="0.7" top="0.75" bottom="0.75" header="0.3" footer="0.3"/>
      <pageSetup paperSize="8" scale="77" orientation="landscape"/>
    </customSheetView>
    <customSheetView guid="{13CAE99E-1326-41E6-A214-B3512518385D}" scale="70" fitToPage="1" hiddenColumns="1">
      <selection activeCell="B2" sqref="B2"/>
      <pageMargins left="0.7" right="0.7" top="0.75" bottom="0.75" header="0.3" footer="0.3"/>
      <pageSetup paperSize="8" scale="55" orientation="landscape"/>
    </customSheetView>
    <customSheetView guid="{5A7009BC-1B80-4E29-8274-5A932573CA65}" scale="70" showPageBreaks="1" fitToPage="1" printArea="1" hiddenColumns="1">
      <pane ySplit="2" topLeftCell="A3" activePane="bottomLeft" state="frozenSplit"/>
      <selection pane="bottomLeft" activeCell="Q3" sqref="Q3:Q8"/>
      <pageMargins left="0.7" right="0.7" top="0.75" bottom="0.75" header="0.3" footer="0.3"/>
      <pageSetup paperSize="8" scale="84" orientation="landscape"/>
    </customSheetView>
    <customSheetView guid="{7703CAD1-E342-409D-A203-3F256855321A}" scale="70" showPageBreaks="1" fitToPage="1" printArea="1" hiddenColumns="1">
      <pane ySplit="2" topLeftCell="A3" activePane="bottomLeft" state="frozenSplit"/>
      <selection pane="bottomLeft" activeCell="Q3" sqref="Q3:Q8"/>
      <pageMargins left="0.7" right="0.7" top="0.75" bottom="0.75" header="0.3" footer="0.3"/>
      <pageSetup paperSize="8" scale="84" orientation="landscape"/>
    </customSheetView>
  </customSheetViews>
  <mergeCells count="34">
    <mergeCell ref="J17:Q17"/>
    <mergeCell ref="C1:G1"/>
    <mergeCell ref="H1:K1"/>
    <mergeCell ref="Q1:Q3"/>
    <mergeCell ref="C2:G2"/>
    <mergeCell ref="H2:K2"/>
    <mergeCell ref="C3:G3"/>
    <mergeCell ref="H3:K3"/>
    <mergeCell ref="Q5:Q6"/>
    <mergeCell ref="Q7:Q8"/>
    <mergeCell ref="Q9:Q10"/>
    <mergeCell ref="Q11:Q15"/>
    <mergeCell ref="A9:G9"/>
    <mergeCell ref="E21:G21"/>
    <mergeCell ref="E22:G22"/>
    <mergeCell ref="A1:A3"/>
    <mergeCell ref="A5:G5"/>
    <mergeCell ref="H20:I22"/>
    <mergeCell ref="A28:B28"/>
    <mergeCell ref="A7:G7"/>
    <mergeCell ref="A20:C20"/>
    <mergeCell ref="A21:C21"/>
    <mergeCell ref="A19:I19"/>
    <mergeCell ref="A11:G11"/>
    <mergeCell ref="E17:F17"/>
    <mergeCell ref="G17:I17"/>
    <mergeCell ref="E25:I27"/>
    <mergeCell ref="A16:G16"/>
    <mergeCell ref="A17:C17"/>
    <mergeCell ref="A18:C18"/>
    <mergeCell ref="E18:H18"/>
    <mergeCell ref="E24:I24"/>
    <mergeCell ref="A23:B23"/>
    <mergeCell ref="E20:G20"/>
  </mergeCells>
  <phoneticPr fontId="40" type="noConversion"/>
  <conditionalFormatting sqref="E21">
    <cfRule type="cellIs" dxfId="5" priority="6" operator="lessThanOrEqual">
      <formula>0.65</formula>
    </cfRule>
    <cfRule type="cellIs" dxfId="4" priority="7" operator="greaterThan">
      <formula>0.65</formula>
    </cfRule>
  </conditionalFormatting>
  <conditionalFormatting sqref="E17:F17">
    <cfRule type="expression" dxfId="3" priority="1">
      <formula>AND($H$6&lt;&gt;"")+AND($H$8&lt;&gt;"")+AND($H$8&lt;&gt;"")+AND($H$10&lt;&gt;"")+AND(#REF!&lt;&gt;"")+AND($H$12&lt;&gt;"")+AND($H$13&lt;&gt;"")+AND($H$14&lt;&gt;"")+AND($H$15&lt;&gt;"")</formula>
    </cfRule>
  </conditionalFormatting>
  <pageMargins left="0.25" right="0.25" top="0.75" bottom="0.75" header="0.3" footer="0.3"/>
  <pageSetup paperSize="8" scale="81"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2"/>
  <sheetViews>
    <sheetView tabSelected="1" zoomScale="136" zoomScaleNormal="136" zoomScaleSheetLayoutView="80" zoomScalePageLayoutView="70" workbookViewId="0">
      <pane ySplit="4" topLeftCell="A39" activePane="bottomLeft" state="frozenSplit"/>
      <selection activeCell="E16" sqref="A1:F16"/>
      <selection pane="bottomLeft" activeCell="Q4" sqref="Q4"/>
    </sheetView>
  </sheetViews>
  <sheetFormatPr baseColWidth="10" defaultColWidth="11.5" defaultRowHeight="14" outlineLevelCol="1" x14ac:dyDescent="0.15"/>
  <cols>
    <col min="1" max="1" width="91.5" style="37" customWidth="1"/>
    <col min="2" max="2" width="66.1640625" style="38" customWidth="1"/>
    <col min="3" max="3" width="17.5" style="39" customWidth="1"/>
    <col min="4" max="7" width="4.1640625" style="6" customWidth="1"/>
    <col min="8" max="8" width="3.6640625" style="15" customWidth="1"/>
    <col min="9" max="9" width="12.6640625" style="39" customWidth="1"/>
    <col min="10" max="10" width="12.6640625" style="37" customWidth="1"/>
    <col min="11" max="11" width="12.6640625" style="40" customWidth="1"/>
    <col min="12" max="13" width="5" style="41" hidden="1" customWidth="1" outlineLevel="1"/>
    <col min="14" max="14" width="6.33203125" style="6" hidden="1" customWidth="1" outlineLevel="1"/>
    <col min="15" max="15" width="5" style="6" hidden="1" customWidth="1" outlineLevel="1"/>
    <col min="16" max="16" width="11" style="42" hidden="1" customWidth="1" outlineLevel="1"/>
    <col min="17" max="17" width="81" style="6" customWidth="1" collapsed="1"/>
    <col min="18" max="16384" width="11.5" style="6"/>
  </cols>
  <sheetData>
    <row r="1" spans="1:19" ht="33" customHeight="1" thickBot="1" x14ac:dyDescent="0.2">
      <c r="A1" s="196" t="s">
        <v>158</v>
      </c>
      <c r="B1" s="144" t="s">
        <v>154</v>
      </c>
      <c r="C1" s="229"/>
      <c r="D1" s="230"/>
      <c r="E1" s="230"/>
      <c r="F1" s="230"/>
      <c r="G1" s="230"/>
      <c r="H1" s="230"/>
      <c r="I1" s="230"/>
      <c r="J1" s="230"/>
      <c r="K1" s="231"/>
      <c r="L1" s="3"/>
      <c r="M1" s="3"/>
      <c r="N1" s="4"/>
      <c r="O1" s="4"/>
      <c r="P1" s="4"/>
      <c r="Q1" s="214" t="s">
        <v>168</v>
      </c>
    </row>
    <row r="2" spans="1:19" ht="33" customHeight="1" thickBot="1" x14ac:dyDescent="0.2">
      <c r="A2" s="197"/>
      <c r="B2" s="144" t="s">
        <v>155</v>
      </c>
      <c r="C2" s="229"/>
      <c r="D2" s="230"/>
      <c r="E2" s="230"/>
      <c r="F2" s="230"/>
      <c r="G2" s="230"/>
      <c r="H2" s="230"/>
      <c r="I2" s="230"/>
      <c r="J2" s="230"/>
      <c r="K2" s="231"/>
      <c r="L2" s="143"/>
      <c r="M2" s="143"/>
      <c r="N2" s="15"/>
      <c r="O2" s="15"/>
      <c r="P2" s="15"/>
      <c r="Q2" s="215"/>
    </row>
    <row r="3" spans="1:19" ht="33" customHeight="1" thickBot="1" x14ac:dyDescent="0.2">
      <c r="A3" s="198"/>
      <c r="B3" s="145" t="s">
        <v>156</v>
      </c>
      <c r="C3" s="226"/>
      <c r="D3" s="227"/>
      <c r="E3" s="227"/>
      <c r="F3" s="227"/>
      <c r="G3" s="227"/>
      <c r="H3" s="227"/>
      <c r="I3" s="227"/>
      <c r="J3" s="227"/>
      <c r="K3" s="228"/>
      <c r="L3" s="143"/>
      <c r="M3" s="143"/>
      <c r="N3" s="15"/>
      <c r="O3" s="15"/>
      <c r="P3" s="15"/>
      <c r="Q3" s="216"/>
    </row>
    <row r="4" spans="1:19" s="11" customFormat="1" ht="52.5" customHeight="1" thickBot="1" x14ac:dyDescent="0.25">
      <c r="A4" s="72" t="s">
        <v>0</v>
      </c>
      <c r="B4" s="73" t="s">
        <v>1</v>
      </c>
      <c r="C4" s="74" t="s">
        <v>16</v>
      </c>
      <c r="D4" s="74">
        <v>0</v>
      </c>
      <c r="E4" s="74">
        <v>1</v>
      </c>
      <c r="F4" s="74">
        <v>2</v>
      </c>
      <c r="G4" s="75">
        <v>3</v>
      </c>
      <c r="H4" s="62"/>
      <c r="I4" s="72" t="s">
        <v>21</v>
      </c>
      <c r="J4" s="104" t="s">
        <v>20</v>
      </c>
      <c r="K4" s="100" t="s">
        <v>23</v>
      </c>
      <c r="L4" s="7" t="s">
        <v>18</v>
      </c>
      <c r="M4" s="7" t="s">
        <v>19</v>
      </c>
      <c r="N4" s="8"/>
      <c r="O4" s="8"/>
      <c r="P4" s="9"/>
      <c r="Q4" s="10" t="s">
        <v>15</v>
      </c>
    </row>
    <row r="5" spans="1:19" s="11" customFormat="1" ht="22.25" customHeight="1" x14ac:dyDescent="0.2">
      <c r="A5" s="153" t="s">
        <v>87</v>
      </c>
      <c r="B5" s="154"/>
      <c r="C5" s="154"/>
      <c r="D5" s="154"/>
      <c r="E5" s="154"/>
      <c r="F5" s="154"/>
      <c r="G5" s="155"/>
      <c r="H5" s="70"/>
      <c r="I5" s="106">
        <v>0.1</v>
      </c>
      <c r="J5" s="105">
        <f>IF(AND(C6&lt;&gt;"",C7&lt;&gt;"",C8&lt;&gt;""),0,I5)</f>
        <v>0.1</v>
      </c>
      <c r="K5" s="101">
        <f>SUM(K6:K8)</f>
        <v>0</v>
      </c>
      <c r="L5" s="12"/>
      <c r="M5" s="12"/>
      <c r="N5" s="8"/>
      <c r="O5" s="8"/>
      <c r="P5" s="9"/>
      <c r="Q5" s="217"/>
    </row>
    <row r="6" spans="1:19" ht="31.5" customHeight="1" x14ac:dyDescent="0.15">
      <c r="A6" s="128" t="s">
        <v>152</v>
      </c>
      <c r="B6" s="94" t="s">
        <v>26</v>
      </c>
      <c r="C6" s="45"/>
      <c r="D6" s="45"/>
      <c r="E6" s="45"/>
      <c r="F6" s="45"/>
      <c r="G6" s="46"/>
      <c r="H6" s="71" t="str">
        <f>(IF(L6="",IF(I6=0,"","◄"),""))</f>
        <v>◄</v>
      </c>
      <c r="I6" s="129">
        <v>0.5</v>
      </c>
      <c r="J6" s="130">
        <f>IF(M6=0,0,I6/SUM(M$6:M$8))</f>
        <v>0.5</v>
      </c>
      <c r="K6" s="120">
        <f>IF((C6&lt;&gt;""),0,(IF(E6&lt;&gt;"",1/3,0)+IF(F6&lt;&gt;"",2/3,0)+IF(G6&lt;&gt;"",1,0))*J6*I$5*20)</f>
        <v>0</v>
      </c>
      <c r="L6" s="13" t="str">
        <f>IF(C6="",IF(COUNTBLANK(D6:G6)=3,1,""),IF(COUNTBLANK(D6:G6)&lt;&gt;4,"",1))</f>
        <v/>
      </c>
      <c r="M6" s="14">
        <f>IF(C6="",I6,0)</f>
        <v>0.5</v>
      </c>
      <c r="N6" s="15"/>
      <c r="O6" s="15"/>
      <c r="P6" s="16">
        <f>IF(D6&lt;&gt;"",0.02,(K6/(J6*I$5*20)))</f>
        <v>0</v>
      </c>
      <c r="Q6" s="222"/>
    </row>
    <row r="7" spans="1:19" ht="22" customHeight="1" x14ac:dyDescent="0.15">
      <c r="A7" s="128"/>
      <c r="B7" s="94" t="s">
        <v>120</v>
      </c>
      <c r="C7" s="45"/>
      <c r="D7" s="45"/>
      <c r="E7" s="45"/>
      <c r="F7" s="45"/>
      <c r="G7" s="46"/>
      <c r="H7" s="71" t="str">
        <f t="shared" ref="H7:H38" si="0">(IF(L7="",IF(I7=0,"","◄"),""))</f>
        <v>◄</v>
      </c>
      <c r="I7" s="129">
        <v>0.5</v>
      </c>
      <c r="J7" s="130">
        <f>IF(M7=0,0,I7/SUM(M$6:M$8))</f>
        <v>0.5</v>
      </c>
      <c r="K7" s="120">
        <f>IF((C7&lt;&gt;""),0,(IF(E7&lt;&gt;"",1/3,0)+IF(F7&lt;&gt;"",2/3,0)+IF(G7&lt;&gt;"",1,0))*J7*I$5*20)</f>
        <v>0</v>
      </c>
      <c r="L7" s="13" t="str">
        <f t="shared" ref="L7:L8" si="1">IF(C7="",IF(COUNTBLANK(D7:G7)=3,1,""),IF(COUNTBLANK(D7:G7)&lt;&gt;4,"",1))</f>
        <v/>
      </c>
      <c r="M7" s="14">
        <f t="shared" ref="M7:M8" si="2">IF(C7="",I7,0)</f>
        <v>0.5</v>
      </c>
      <c r="N7" s="15"/>
      <c r="O7" s="15"/>
      <c r="P7" s="16">
        <f t="shared" ref="P7:P8" si="3">IF(D7&lt;&gt;"",0.02,(K7/(J7*I$5*20)))</f>
        <v>0</v>
      </c>
      <c r="Q7" s="222"/>
    </row>
    <row r="8" spans="1:19" ht="22.5" customHeight="1" thickBot="1" x14ac:dyDescent="0.25">
      <c r="A8" s="123"/>
      <c r="B8" s="124"/>
      <c r="C8" s="125"/>
      <c r="D8" s="125"/>
      <c r="E8" s="125"/>
      <c r="F8" s="125"/>
      <c r="G8" s="126"/>
      <c r="H8" s="71" t="str">
        <f t="shared" si="0"/>
        <v/>
      </c>
      <c r="I8" s="127">
        <v>0</v>
      </c>
      <c r="J8" s="130">
        <f>IF(M8=0,0,I8/SUM(M$6:M$8))</f>
        <v>0</v>
      </c>
      <c r="K8" s="120">
        <f>IF((C8&lt;&gt;""),0,(IF(E8&lt;&gt;"",1/3,0)+IF(F8&lt;&gt;"",2/3,0)+IF(G8&lt;&gt;"",1,0))*J8*I$5*20)</f>
        <v>0</v>
      </c>
      <c r="L8" s="13" t="str">
        <f t="shared" si="1"/>
        <v/>
      </c>
      <c r="M8" s="14">
        <f t="shared" si="2"/>
        <v>0</v>
      </c>
      <c r="N8" s="149">
        <f>SUM(M6:M7)</f>
        <v>1</v>
      </c>
      <c r="O8" s="15"/>
      <c r="P8" s="16" t="e">
        <f t="shared" si="3"/>
        <v>#DIV/0!</v>
      </c>
      <c r="Q8" s="218"/>
      <c r="S8"/>
    </row>
    <row r="9" spans="1:19" ht="22.25" customHeight="1" x14ac:dyDescent="0.2">
      <c r="A9" s="153" t="s">
        <v>80</v>
      </c>
      <c r="B9" s="154"/>
      <c r="C9" s="154"/>
      <c r="D9" s="154"/>
      <c r="E9" s="154"/>
      <c r="F9" s="154"/>
      <c r="G9" s="155"/>
      <c r="H9" s="71"/>
      <c r="I9" s="102">
        <v>0.2</v>
      </c>
      <c r="J9" s="105">
        <f>IF(J$5=0,I9/(I$9+I$13+I$21+I$25+I$30),I9)</f>
        <v>0.2</v>
      </c>
      <c r="K9" s="101">
        <f>SUM(K10:K12)</f>
        <v>0</v>
      </c>
      <c r="L9" s="13"/>
      <c r="M9" s="17"/>
      <c r="N9" s="15"/>
      <c r="O9" s="15"/>
      <c r="P9" s="16"/>
      <c r="Q9" s="219"/>
      <c r="S9"/>
    </row>
    <row r="10" spans="1:19" ht="33.75" customHeight="1" x14ac:dyDescent="0.2">
      <c r="A10" s="96" t="s">
        <v>151</v>
      </c>
      <c r="B10" s="97" t="s">
        <v>127</v>
      </c>
      <c r="C10" s="59" t="s">
        <v>17</v>
      </c>
      <c r="D10" s="45"/>
      <c r="E10" s="45"/>
      <c r="F10" s="45"/>
      <c r="G10" s="46"/>
      <c r="H10" s="71" t="str">
        <f t="shared" si="0"/>
        <v>◄</v>
      </c>
      <c r="I10" s="131">
        <v>0.4</v>
      </c>
      <c r="J10" s="132">
        <f>IF(M10=0,0,I10/SUM(M$10:M$12))</f>
        <v>0.4</v>
      </c>
      <c r="K10" s="120">
        <f>((IF(E10&lt;&gt;"",1/3,0)+IF(F10&lt;&gt;"",2/3,0)+IF(G10&lt;&gt;"",1,0))*J10*I$9*20)*J$9/I$9</f>
        <v>0</v>
      </c>
      <c r="L10" s="13" t="str">
        <f>IF(COUNTBLANK(D10:G10)=3,1,"")</f>
        <v/>
      </c>
      <c r="M10" s="18">
        <f>I10</f>
        <v>0.4</v>
      </c>
      <c r="N10" s="15"/>
      <c r="O10" s="15"/>
      <c r="P10" s="16">
        <f>IF(D10&lt;&gt;"",0.02,(K10/(J10*I$5*20)))</f>
        <v>0</v>
      </c>
      <c r="Q10" s="221"/>
      <c r="S10"/>
    </row>
    <row r="11" spans="1:19" ht="33.75" customHeight="1" x14ac:dyDescent="0.2">
      <c r="A11" s="133"/>
      <c r="B11" s="134" t="s">
        <v>164</v>
      </c>
      <c r="C11" s="59" t="s">
        <v>17</v>
      </c>
      <c r="D11" s="135"/>
      <c r="E11" s="135"/>
      <c r="F11" s="135"/>
      <c r="G11" s="136"/>
      <c r="H11" s="71" t="str">
        <f>(IF(L11="",IF(I11=0,"","◄"),""))</f>
        <v>◄</v>
      </c>
      <c r="I11" s="131">
        <v>0.3</v>
      </c>
      <c r="J11" s="132">
        <f>IF(M11=0,0,I11/SUM(M$10:M$12))</f>
        <v>0.3</v>
      </c>
      <c r="K11" s="120">
        <f>((IF(E11&lt;&gt;"",1/3,0)+IF(F11&lt;&gt;"",2/3,0)+IF(G11&lt;&gt;"",1,0))*J11*I$9*20)*J$9/I$9</f>
        <v>0</v>
      </c>
      <c r="L11" s="13" t="str">
        <f>IF(COUNTBLANK(D11:G11)=3,1,"")</f>
        <v/>
      </c>
      <c r="M11" s="18">
        <f t="shared" ref="M11:M12" si="4">I11</f>
        <v>0.3</v>
      </c>
      <c r="N11" s="15"/>
      <c r="O11" s="15"/>
      <c r="P11" s="16">
        <f>IF(D11&lt;&gt;"",0.02,(K11/(J11*I$5*20)))</f>
        <v>0</v>
      </c>
      <c r="Q11" s="221"/>
      <c r="S11"/>
    </row>
    <row r="12" spans="1:19" ht="33.75" customHeight="1" thickBot="1" x14ac:dyDescent="0.25">
      <c r="A12" s="133"/>
      <c r="B12" s="134" t="s">
        <v>126</v>
      </c>
      <c r="C12" s="59" t="s">
        <v>17</v>
      </c>
      <c r="D12" s="135"/>
      <c r="E12" s="135"/>
      <c r="F12" s="135"/>
      <c r="G12" s="136"/>
      <c r="H12" s="71" t="str">
        <f t="shared" si="0"/>
        <v>◄</v>
      </c>
      <c r="I12" s="131">
        <v>0.3</v>
      </c>
      <c r="J12" s="132">
        <f>IF(M12=0,0,I12/SUM(M$10:M$12))</f>
        <v>0.3</v>
      </c>
      <c r="K12" s="120">
        <f>((IF(E12&lt;&gt;"",1/3,0)+IF(F12&lt;&gt;"",2/3,0)+IF(G12&lt;&gt;"",1,0))*J12*I$9*20)*J$9/I$9</f>
        <v>0</v>
      </c>
      <c r="L12" s="13" t="str">
        <f>IF(COUNTBLANK(D12:G12)=3,1,"")</f>
        <v/>
      </c>
      <c r="M12" s="18">
        <f t="shared" si="4"/>
        <v>0.3</v>
      </c>
      <c r="N12" s="149">
        <f>SUM(M10:M12)</f>
        <v>1</v>
      </c>
      <c r="O12" s="15"/>
      <c r="P12" s="16">
        <f>IF(D12&lt;&gt;"",0.02,(K12/(J12*I$5*20)))</f>
        <v>0</v>
      </c>
      <c r="Q12" s="221"/>
      <c r="S12"/>
    </row>
    <row r="13" spans="1:19" ht="22.25" customHeight="1" x14ac:dyDescent="0.2">
      <c r="A13" s="223" t="s">
        <v>88</v>
      </c>
      <c r="B13" s="224"/>
      <c r="C13" s="224"/>
      <c r="D13" s="224"/>
      <c r="E13" s="224"/>
      <c r="F13" s="224"/>
      <c r="G13" s="225"/>
      <c r="H13" s="71"/>
      <c r="I13" s="102">
        <v>0.15</v>
      </c>
      <c r="J13" s="105">
        <f>IF(J$5=0,I13/(I$9+I$13+I$21+I$25+I$30),I13)</f>
        <v>0.15</v>
      </c>
      <c r="K13" s="101">
        <f>SUM(K14:K20)</f>
        <v>0</v>
      </c>
      <c r="L13" s="13"/>
      <c r="M13" s="17"/>
      <c r="N13" s="15"/>
      <c r="O13" s="15"/>
      <c r="P13" s="16"/>
      <c r="Q13" s="219"/>
      <c r="S13"/>
    </row>
    <row r="14" spans="1:19" ht="22.5" customHeight="1" x14ac:dyDescent="0.2">
      <c r="A14" s="96" t="s">
        <v>150</v>
      </c>
      <c r="B14" s="97" t="s">
        <v>10</v>
      </c>
      <c r="C14" s="59" t="s">
        <v>17</v>
      </c>
      <c r="D14" s="45"/>
      <c r="E14" s="45"/>
      <c r="F14" s="45"/>
      <c r="G14" s="46"/>
      <c r="H14" s="71" t="str">
        <f t="shared" si="0"/>
        <v>◄</v>
      </c>
      <c r="I14" s="121">
        <v>0.2</v>
      </c>
      <c r="J14" s="122">
        <f t="shared" ref="J14:J20" si="5">IF(M14=0,0,I14/SUM(M$14:M$20))</f>
        <v>0.2</v>
      </c>
      <c r="K14" s="120">
        <f t="shared" ref="K14:K19" si="6">((IF(E14&lt;&gt;"",1/3,0)+IF(F14&lt;&gt;"",2/3,0)+IF(G14&lt;&gt;"",1,0))*J14*I$13*20)*J$13/I$13</f>
        <v>0</v>
      </c>
      <c r="L14" s="13" t="str">
        <f t="shared" ref="L14" si="7">IF(COUNTBLANK(D14:G14)=3,1,"")</f>
        <v/>
      </c>
      <c r="M14" s="18">
        <f>I14</f>
        <v>0.2</v>
      </c>
      <c r="N14" s="15"/>
      <c r="O14" s="15"/>
      <c r="P14" s="16">
        <f>IF(D14&lt;&gt;"",0.02,(K14/(J14*I$9*20)))</f>
        <v>0</v>
      </c>
      <c r="Q14" s="221"/>
      <c r="S14"/>
    </row>
    <row r="15" spans="1:19" ht="22.5" customHeight="1" x14ac:dyDescent="0.2">
      <c r="A15" s="133"/>
      <c r="B15" s="134" t="s">
        <v>128</v>
      </c>
      <c r="C15" s="59" t="s">
        <v>17</v>
      </c>
      <c r="D15" s="135"/>
      <c r="E15" s="135"/>
      <c r="F15" s="135"/>
      <c r="G15" s="136"/>
      <c r="H15" s="71" t="str">
        <f t="shared" si="0"/>
        <v>◄</v>
      </c>
      <c r="I15" s="121">
        <v>0.2</v>
      </c>
      <c r="J15" s="122">
        <f t="shared" si="5"/>
        <v>0.2</v>
      </c>
      <c r="K15" s="120">
        <f t="shared" si="6"/>
        <v>0</v>
      </c>
      <c r="L15" s="13" t="str">
        <f t="shared" ref="L15" si="8">IF(COUNTBLANK(D15:G15)=3,1,"")</f>
        <v/>
      </c>
      <c r="M15" s="18">
        <f t="shared" ref="M15:M20" si="9">I15</f>
        <v>0.2</v>
      </c>
      <c r="N15" s="15"/>
      <c r="O15" s="15"/>
      <c r="P15" s="16">
        <f t="shared" ref="P15" si="10">IF(D15&lt;&gt;"",0.02,(K15/(J15*I$9*20)))</f>
        <v>0</v>
      </c>
      <c r="Q15" s="221"/>
      <c r="S15"/>
    </row>
    <row r="16" spans="1:19" ht="22.5" customHeight="1" x14ac:dyDescent="0.2">
      <c r="A16" s="133"/>
      <c r="B16" s="134" t="s">
        <v>129</v>
      </c>
      <c r="C16" s="59" t="s">
        <v>17</v>
      </c>
      <c r="D16" s="135"/>
      <c r="E16" s="135"/>
      <c r="F16" s="135"/>
      <c r="G16" s="136"/>
      <c r="H16" s="71" t="str">
        <f t="shared" si="0"/>
        <v>◄</v>
      </c>
      <c r="I16" s="121">
        <v>0.13</v>
      </c>
      <c r="J16" s="122">
        <f t="shared" si="5"/>
        <v>0.13</v>
      </c>
      <c r="K16" s="120">
        <f t="shared" si="6"/>
        <v>0</v>
      </c>
      <c r="L16" s="13" t="str">
        <f t="shared" ref="L16:L19" si="11">IF(COUNTBLANK(D16:G16)=3,1,"")</f>
        <v/>
      </c>
      <c r="M16" s="18">
        <f t="shared" si="9"/>
        <v>0.13</v>
      </c>
      <c r="N16" s="15"/>
      <c r="O16" s="15"/>
      <c r="P16" s="16">
        <f>IF(D16&lt;&gt;"",0.02,(K16/(J16*I$9*20)))</f>
        <v>0</v>
      </c>
      <c r="Q16" s="221"/>
      <c r="S16"/>
    </row>
    <row r="17" spans="1:19" ht="29" customHeight="1" x14ac:dyDescent="0.2">
      <c r="A17" s="133"/>
      <c r="B17" s="134" t="s">
        <v>165</v>
      </c>
      <c r="C17" s="59" t="s">
        <v>17</v>
      </c>
      <c r="D17" s="135"/>
      <c r="E17" s="135"/>
      <c r="F17" s="135"/>
      <c r="G17" s="136"/>
      <c r="H17" s="71" t="str">
        <f t="shared" si="0"/>
        <v>◄</v>
      </c>
      <c r="I17" s="121">
        <v>0.13</v>
      </c>
      <c r="J17" s="122">
        <f t="shared" ref="J17" si="12">IF(M17=0,0,I17/SUM(M$14:M$20))</f>
        <v>0.13</v>
      </c>
      <c r="K17" s="120">
        <f t="shared" si="6"/>
        <v>0</v>
      </c>
      <c r="L17" s="13" t="str">
        <f t="shared" si="11"/>
        <v/>
      </c>
      <c r="M17" s="18">
        <f t="shared" si="9"/>
        <v>0.13</v>
      </c>
      <c r="N17" s="15"/>
      <c r="O17" s="15"/>
      <c r="P17" s="16">
        <f>IF(D17&lt;&gt;"",0.02,(K17/(J17*I$9*20)))</f>
        <v>0</v>
      </c>
      <c r="Q17" s="221"/>
      <c r="S17"/>
    </row>
    <row r="18" spans="1:19" ht="22.5" customHeight="1" x14ac:dyDescent="0.2">
      <c r="A18" s="133" t="s">
        <v>153</v>
      </c>
      <c r="B18" s="134" t="s">
        <v>131</v>
      </c>
      <c r="C18" s="59" t="s">
        <v>17</v>
      </c>
      <c r="D18" s="135"/>
      <c r="E18" s="135"/>
      <c r="F18" s="135"/>
      <c r="G18" s="136"/>
      <c r="H18" s="71" t="str">
        <f t="shared" si="0"/>
        <v>◄</v>
      </c>
      <c r="I18" s="121">
        <v>0.13</v>
      </c>
      <c r="J18" s="122">
        <f t="shared" si="5"/>
        <v>0.13</v>
      </c>
      <c r="K18" s="120">
        <f t="shared" si="6"/>
        <v>0</v>
      </c>
      <c r="L18" s="13" t="str">
        <f t="shared" si="11"/>
        <v/>
      </c>
      <c r="M18" s="18">
        <f t="shared" si="9"/>
        <v>0.13</v>
      </c>
      <c r="N18" s="15"/>
      <c r="O18" s="15"/>
      <c r="P18" s="16">
        <f>IF(D18&lt;&gt;"",0.02,(K18/(J18*I$9*20)))</f>
        <v>0</v>
      </c>
      <c r="Q18" s="221"/>
      <c r="S18"/>
    </row>
    <row r="19" spans="1:19" ht="32.25" customHeight="1" x14ac:dyDescent="0.2">
      <c r="A19" s="133"/>
      <c r="B19" s="134" t="s">
        <v>130</v>
      </c>
      <c r="C19" s="59" t="s">
        <v>17</v>
      </c>
      <c r="D19" s="135"/>
      <c r="E19" s="135"/>
      <c r="F19" s="135"/>
      <c r="G19" s="136"/>
      <c r="H19" s="71" t="str">
        <f t="shared" si="0"/>
        <v>◄</v>
      </c>
      <c r="I19" s="121">
        <v>0.13</v>
      </c>
      <c r="J19" s="122">
        <f t="shared" si="5"/>
        <v>0.13</v>
      </c>
      <c r="K19" s="120">
        <f t="shared" si="6"/>
        <v>0</v>
      </c>
      <c r="L19" s="13" t="str">
        <f t="shared" si="11"/>
        <v/>
      </c>
      <c r="M19" s="18">
        <f t="shared" si="9"/>
        <v>0.13</v>
      </c>
      <c r="N19" s="15"/>
      <c r="O19" s="15"/>
      <c r="P19" s="16">
        <f>IF(D19&lt;&gt;"",0.02,(K19/(J19*I$9*20)))</f>
        <v>0</v>
      </c>
      <c r="Q19" s="221"/>
      <c r="S19"/>
    </row>
    <row r="20" spans="1:19" ht="22.5" customHeight="1" thickBot="1" x14ac:dyDescent="0.25">
      <c r="A20" s="133"/>
      <c r="B20" s="134" t="s">
        <v>142</v>
      </c>
      <c r="C20" s="59" t="s">
        <v>17</v>
      </c>
      <c r="D20" s="135"/>
      <c r="E20" s="135"/>
      <c r="F20" s="135"/>
      <c r="G20" s="136"/>
      <c r="H20" s="71" t="str">
        <f t="shared" si="0"/>
        <v>◄</v>
      </c>
      <c r="I20" s="121">
        <v>0.08</v>
      </c>
      <c r="J20" s="122">
        <f t="shared" si="5"/>
        <v>0.08</v>
      </c>
      <c r="K20" s="120">
        <f t="shared" ref="K20" si="13">((IF(E20&lt;&gt;"",1/3,0)+IF(F20&lt;&gt;"",2/3,0)+IF(G20&lt;&gt;"",1,0))*J20*I$13*20)*J$13/I$13</f>
        <v>0</v>
      </c>
      <c r="L20" s="13" t="str">
        <f t="shared" ref="L20" si="14">IF(COUNTBLANK(D20:G20)=3,1,"")</f>
        <v/>
      </c>
      <c r="M20" s="18">
        <f t="shared" si="9"/>
        <v>0.08</v>
      </c>
      <c r="N20" s="149">
        <f>SUM(M14:M20)</f>
        <v>1</v>
      </c>
      <c r="O20" s="15"/>
      <c r="P20" s="16">
        <f t="shared" ref="P20" si="15">IF(D20&lt;&gt;"",0.02,(K20/(J20*I$9*20)))</f>
        <v>0</v>
      </c>
      <c r="Q20" s="221"/>
      <c r="S20"/>
    </row>
    <row r="21" spans="1:19" ht="22.25" customHeight="1" thickBot="1" x14ac:dyDescent="0.2">
      <c r="A21" s="223" t="s">
        <v>167</v>
      </c>
      <c r="B21" s="224"/>
      <c r="C21" s="224"/>
      <c r="D21" s="224"/>
      <c r="E21" s="224"/>
      <c r="F21" s="224"/>
      <c r="G21" s="225"/>
      <c r="H21" s="71"/>
      <c r="I21" s="102">
        <v>0.15</v>
      </c>
      <c r="J21" s="105">
        <f>IF(J$5=0,I21/(I$9+I$13+I$21+I$25+I$30),I21)</f>
        <v>0.15</v>
      </c>
      <c r="K21" s="101">
        <f>SUM(K22:K24)</f>
        <v>0</v>
      </c>
      <c r="L21" s="13"/>
      <c r="M21" s="17"/>
      <c r="N21" s="15"/>
      <c r="O21" s="15"/>
      <c r="P21" s="16"/>
      <c r="Q21" s="232"/>
    </row>
    <row r="22" spans="1:19" ht="33.75" customHeight="1" thickBot="1" x14ac:dyDescent="0.2">
      <c r="A22" s="137" t="s">
        <v>149</v>
      </c>
      <c r="B22" s="134" t="s">
        <v>133</v>
      </c>
      <c r="C22" s="135"/>
      <c r="D22" s="135"/>
      <c r="E22" s="135"/>
      <c r="F22" s="135"/>
      <c r="G22" s="136"/>
      <c r="H22" s="71" t="str">
        <f t="shared" si="0"/>
        <v>◄</v>
      </c>
      <c r="I22" s="121">
        <v>0.09</v>
      </c>
      <c r="J22" s="122">
        <f>IF(M22=0,0,I22/SUM(M$22:M$24))</f>
        <v>0.09</v>
      </c>
      <c r="K22" s="120">
        <f>((IF(E22&lt;&gt;"",1/3,0)+IF(F22&lt;&gt;"",2/3,0)+IF(G22&lt;&gt;"",1,0))*J22*I$21*20)*J$21/I$21</f>
        <v>0</v>
      </c>
      <c r="L22" s="13" t="str">
        <f>IF(C22="",IF(COUNTBLANK(D22:G22)=3,1,""),IF(COUNTBLANK(D22:G22)&lt;&gt;4,"",1))</f>
        <v/>
      </c>
      <c r="M22" s="14">
        <f>IF(C22="",I22,0)</f>
        <v>0.09</v>
      </c>
      <c r="N22" s="15"/>
      <c r="O22" s="15"/>
      <c r="P22" s="16">
        <f>IF(D22&lt;&gt;"",0.02,(K22/(J22*I$11*20)))</f>
        <v>0</v>
      </c>
      <c r="Q22" s="232"/>
    </row>
    <row r="23" spans="1:19" ht="22.5" customHeight="1" thickBot="1" x14ac:dyDescent="0.2">
      <c r="A23" s="137"/>
      <c r="B23" s="134" t="s">
        <v>134</v>
      </c>
      <c r="C23" s="135"/>
      <c r="D23" s="135"/>
      <c r="E23" s="135"/>
      <c r="F23" s="135"/>
      <c r="G23" s="136"/>
      <c r="H23" s="71" t="str">
        <f t="shared" si="0"/>
        <v>◄</v>
      </c>
      <c r="I23" s="121">
        <v>0.23</v>
      </c>
      <c r="J23" s="122">
        <f>IF(M23=0,0,I23/SUM(M$22:M$24))</f>
        <v>0.23</v>
      </c>
      <c r="K23" s="120">
        <f>((IF(E23&lt;&gt;"",1/3,0)+IF(F23&lt;&gt;"",2/3,0)+IF(G23&lt;&gt;"",1,0))*J23*I$21*20)*J$21/I$21</f>
        <v>0</v>
      </c>
      <c r="L23" s="13" t="str">
        <f t="shared" ref="L23:L24" si="16">IF(C23="",IF(COUNTBLANK(D23:G23)=3,1,""),IF(COUNTBLANK(D23:G23)&lt;&gt;4,"",1))</f>
        <v/>
      </c>
      <c r="M23" s="14">
        <f t="shared" ref="M23:M24" si="17">IF(C23="",I23,0)</f>
        <v>0.23</v>
      </c>
      <c r="N23" s="15"/>
      <c r="O23" s="15"/>
      <c r="P23" s="16">
        <f t="shared" ref="P23:P24" si="18">IF(D23&lt;&gt;"",0.02,(K23/(J23*I$11*20)))</f>
        <v>0</v>
      </c>
      <c r="Q23" s="232"/>
    </row>
    <row r="24" spans="1:19" ht="22.5" customHeight="1" thickBot="1" x14ac:dyDescent="0.2">
      <c r="A24" s="137"/>
      <c r="B24" s="134" t="s">
        <v>132</v>
      </c>
      <c r="C24" s="135"/>
      <c r="D24" s="135"/>
      <c r="E24" s="135"/>
      <c r="F24" s="135"/>
      <c r="G24" s="136"/>
      <c r="H24" s="71" t="str">
        <f t="shared" ref="H24" si="19">(IF(L24="",IF(I24=0,"","◄"),""))</f>
        <v>◄</v>
      </c>
      <c r="I24" s="121">
        <v>0.68</v>
      </c>
      <c r="J24" s="122">
        <f>IF(M24=0,0,I24/SUM(M$22:M$24))</f>
        <v>0.68</v>
      </c>
      <c r="K24" s="120">
        <f t="shared" ref="K24" si="20">((IF(E24&lt;&gt;"",1/3,0)+IF(F24&lt;&gt;"",2/3,0)+IF(G24&lt;&gt;"",1,0))*J24*I$21*20)*J$21/I$21</f>
        <v>0</v>
      </c>
      <c r="L24" s="13" t="str">
        <f t="shared" si="16"/>
        <v/>
      </c>
      <c r="M24" s="14">
        <f t="shared" si="17"/>
        <v>0.68</v>
      </c>
      <c r="N24" s="149">
        <f>SUM(M22:M24)</f>
        <v>1</v>
      </c>
      <c r="O24" s="15"/>
      <c r="P24" s="16">
        <f t="shared" si="18"/>
        <v>0</v>
      </c>
      <c r="Q24" s="232"/>
    </row>
    <row r="25" spans="1:19" ht="22.25" customHeight="1" thickBot="1" x14ac:dyDescent="0.2">
      <c r="A25" s="223" t="s">
        <v>105</v>
      </c>
      <c r="B25" s="224"/>
      <c r="C25" s="224"/>
      <c r="D25" s="224"/>
      <c r="E25" s="224"/>
      <c r="F25" s="224"/>
      <c r="G25" s="225"/>
      <c r="H25" s="71"/>
      <c r="I25" s="102">
        <v>0.15</v>
      </c>
      <c r="J25" s="105">
        <f>IF(J$5=0,I25/(I$9+I$13+I$21+I$25+I$30),I25)</f>
        <v>0.15</v>
      </c>
      <c r="K25" s="101">
        <f>SUM(K26:K29)</f>
        <v>0</v>
      </c>
      <c r="L25" s="13"/>
      <c r="M25" s="18"/>
      <c r="N25" s="15"/>
      <c r="O25" s="15"/>
      <c r="P25" s="16"/>
      <c r="Q25" s="232"/>
    </row>
    <row r="26" spans="1:19" ht="22.25" customHeight="1" thickBot="1" x14ac:dyDescent="0.2">
      <c r="A26" s="137" t="s">
        <v>148</v>
      </c>
      <c r="B26" s="134" t="s">
        <v>143</v>
      </c>
      <c r="C26" s="59" t="s">
        <v>17</v>
      </c>
      <c r="D26" s="135"/>
      <c r="E26" s="135"/>
      <c r="F26" s="135"/>
      <c r="G26" s="136"/>
      <c r="H26" s="71" t="str">
        <f t="shared" si="0"/>
        <v>◄</v>
      </c>
      <c r="I26" s="121">
        <v>0.22</v>
      </c>
      <c r="J26" s="122">
        <f>IF(M26=0,0,I26/SUM(M$26:M$29))</f>
        <v>0.22</v>
      </c>
      <c r="K26" s="120">
        <f>((IF(E26&lt;&gt;"",1/3,0)+IF(F26&lt;&gt;"",2/3,0)+IF(G26&lt;&gt;"",1,0))*J26*I$25*20)*J$25/I$25</f>
        <v>0</v>
      </c>
      <c r="L26" s="13" t="str">
        <f t="shared" ref="L26" si="21">IF(COUNTBLANK(D26:G26)=3,1,"")</f>
        <v/>
      </c>
      <c r="M26" s="18">
        <f t="shared" ref="M26" si="22">I26</f>
        <v>0.22</v>
      </c>
      <c r="N26" s="15"/>
      <c r="O26" s="15"/>
      <c r="P26" s="16">
        <f t="shared" ref="P26" si="23">IF(D26&lt;&gt;"",0.02,(K26/(J26*I$21*20)))</f>
        <v>0</v>
      </c>
      <c r="Q26" s="232"/>
    </row>
    <row r="27" spans="1:19" ht="22.25" customHeight="1" thickBot="1" x14ac:dyDescent="0.2">
      <c r="A27" s="137"/>
      <c r="B27" s="134" t="s">
        <v>145</v>
      </c>
      <c r="C27" s="59" t="s">
        <v>17</v>
      </c>
      <c r="D27" s="135"/>
      <c r="E27" s="135"/>
      <c r="F27" s="135"/>
      <c r="G27" s="136"/>
      <c r="H27" s="71" t="str">
        <f>(IF(L27="",IF(I27=0,"","◄"),""))</f>
        <v>◄</v>
      </c>
      <c r="I27" s="121">
        <v>0.25</v>
      </c>
      <c r="J27" s="122">
        <f>IF(M27=0,0,I27/SUM(M$26:M$29))</f>
        <v>0.25</v>
      </c>
      <c r="K27" s="120">
        <f>((IF(E27&lt;&gt;"",1/3,0)+IF(F27&lt;&gt;"",2/3,0)+IF(G27&lt;&gt;"",1,0))*J27*I$25*20)*J$25/I$25</f>
        <v>0</v>
      </c>
      <c r="L27" s="13" t="str">
        <f t="shared" ref="L27" si="24">IF(COUNTBLANK(D27:G27)=3,1,"")</f>
        <v/>
      </c>
      <c r="M27" s="18">
        <f t="shared" ref="M27" si="25">I27</f>
        <v>0.25</v>
      </c>
      <c r="N27" s="15"/>
      <c r="O27" s="15"/>
      <c r="P27" s="16">
        <f>IF(D27&lt;&gt;"",0.02,(K27/(J27*I$21*20)))</f>
        <v>0</v>
      </c>
      <c r="Q27" s="232"/>
    </row>
    <row r="28" spans="1:19" ht="22.25" customHeight="1" thickBot="1" x14ac:dyDescent="0.2">
      <c r="A28" s="137"/>
      <c r="B28" s="134" t="s">
        <v>146</v>
      </c>
      <c r="C28" s="59" t="s">
        <v>17</v>
      </c>
      <c r="D28" s="135"/>
      <c r="E28" s="135"/>
      <c r="F28" s="135"/>
      <c r="G28" s="136"/>
      <c r="H28" s="71" t="str">
        <f t="shared" si="0"/>
        <v>◄</v>
      </c>
      <c r="I28" s="121">
        <v>0.28000000000000003</v>
      </c>
      <c r="J28" s="122">
        <f>IF(M28=0,0,I28/SUM(M$26:M$29))</f>
        <v>0.28000000000000003</v>
      </c>
      <c r="K28" s="120">
        <f t="shared" ref="K28:K29" si="26">((IF(E28&lt;&gt;"",1/3,0)+IF(F28&lt;&gt;"",2/3,0)+IF(G28&lt;&gt;"",1,0))*J28*I$25*20)*J$25/I$25</f>
        <v>0</v>
      </c>
      <c r="L28" s="13" t="str">
        <f t="shared" ref="L28:L29" si="27">IF(COUNTBLANK(D28:G28)=3,1,"")</f>
        <v/>
      </c>
      <c r="M28" s="18">
        <f t="shared" ref="M28:M29" si="28">I28</f>
        <v>0.28000000000000003</v>
      </c>
      <c r="N28" s="15"/>
      <c r="O28" s="15"/>
      <c r="P28" s="16">
        <f t="shared" ref="P28:P29" si="29">IF(D28&lt;&gt;"",0.02,(K28/(J28*I$21*20)))</f>
        <v>0</v>
      </c>
      <c r="Q28" s="232"/>
    </row>
    <row r="29" spans="1:19" ht="22.25" customHeight="1" thickBot="1" x14ac:dyDescent="0.2">
      <c r="A29" s="137"/>
      <c r="B29" s="134" t="s">
        <v>142</v>
      </c>
      <c r="C29" s="59" t="s">
        <v>17</v>
      </c>
      <c r="D29" s="135"/>
      <c r="E29" s="135"/>
      <c r="F29" s="135"/>
      <c r="G29" s="136"/>
      <c r="H29" s="71" t="str">
        <f t="shared" si="0"/>
        <v>◄</v>
      </c>
      <c r="I29" s="121">
        <v>0.25</v>
      </c>
      <c r="J29" s="122">
        <f>IF(M29=0,0,I29/SUM(M$26:M$29))</f>
        <v>0.25</v>
      </c>
      <c r="K29" s="120">
        <f t="shared" si="26"/>
        <v>0</v>
      </c>
      <c r="L29" s="13" t="str">
        <f t="shared" si="27"/>
        <v/>
      </c>
      <c r="M29" s="18">
        <f t="shared" si="28"/>
        <v>0.25</v>
      </c>
      <c r="N29" s="149">
        <f>SUM(M26:M29)</f>
        <v>1</v>
      </c>
      <c r="O29" s="15"/>
      <c r="P29" s="16">
        <f t="shared" si="29"/>
        <v>0</v>
      </c>
      <c r="Q29" s="232"/>
    </row>
    <row r="30" spans="1:19" ht="22.25" customHeight="1" thickBot="1" x14ac:dyDescent="0.2">
      <c r="A30" s="223" t="s">
        <v>91</v>
      </c>
      <c r="B30" s="224"/>
      <c r="C30" s="224"/>
      <c r="D30" s="224"/>
      <c r="E30" s="224"/>
      <c r="F30" s="224"/>
      <c r="G30" s="225"/>
      <c r="H30" s="71"/>
      <c r="I30" s="102">
        <v>0.25</v>
      </c>
      <c r="J30" s="105">
        <f>IF(J$5=0,I30/(I$9+I$13+I$21+I$25+I$30),I30)</f>
        <v>0.25</v>
      </c>
      <c r="K30" s="101">
        <f>SUM(K31:K38)</f>
        <v>0</v>
      </c>
      <c r="L30" s="13"/>
      <c r="M30" s="18"/>
      <c r="N30" s="15"/>
      <c r="O30" s="15"/>
      <c r="P30" s="16"/>
      <c r="Q30" s="232"/>
    </row>
    <row r="31" spans="1:19" ht="22.5" customHeight="1" thickBot="1" x14ac:dyDescent="0.2">
      <c r="A31" s="137" t="s">
        <v>147</v>
      </c>
      <c r="B31" s="134" t="s">
        <v>135</v>
      </c>
      <c r="C31" s="59" t="s">
        <v>17</v>
      </c>
      <c r="D31" s="135"/>
      <c r="E31" s="135"/>
      <c r="F31" s="135"/>
      <c r="G31" s="136"/>
      <c r="H31" s="71" t="str">
        <f t="shared" si="0"/>
        <v>◄</v>
      </c>
      <c r="I31" s="121">
        <v>0.14000000000000001</v>
      </c>
      <c r="J31" s="122">
        <f t="shared" ref="J31:J32" si="30">IF(M31=0,0,I31/SUM(M$31:M$38))</f>
        <v>0.14000000000000001</v>
      </c>
      <c r="K31" s="120">
        <f t="shared" ref="K31:K36" si="31">((IF(E31&lt;&gt;"",1/3,0)+IF(F31&lt;&gt;"",2/3,0)+IF(G31&lt;&gt;"",1,0))*J31*I$30*20)*J$30/I$30</f>
        <v>0</v>
      </c>
      <c r="L31" s="13" t="str">
        <f t="shared" ref="L31" si="32">IF(COUNTBLANK(D31:G31)=3,1,"")</f>
        <v/>
      </c>
      <c r="M31" s="18">
        <f t="shared" ref="M31" si="33">I31</f>
        <v>0.14000000000000001</v>
      </c>
      <c r="N31" s="15"/>
      <c r="O31" s="15"/>
      <c r="P31" s="16">
        <f t="shared" ref="P31" si="34">IF(D31&lt;&gt;"",0.02,(K31/(J31*I$21*20)))</f>
        <v>0</v>
      </c>
      <c r="Q31" s="232"/>
    </row>
    <row r="32" spans="1:19" ht="22.5" customHeight="1" thickBot="1" x14ac:dyDescent="0.2">
      <c r="A32" s="137"/>
      <c r="B32" s="134" t="s">
        <v>166</v>
      </c>
      <c r="C32" s="59" t="s">
        <v>17</v>
      </c>
      <c r="D32" s="135"/>
      <c r="E32" s="135"/>
      <c r="F32" s="135"/>
      <c r="G32" s="136"/>
      <c r="H32" s="71" t="str">
        <f t="shared" si="0"/>
        <v>◄</v>
      </c>
      <c r="I32" s="121">
        <v>0.13</v>
      </c>
      <c r="J32" s="122">
        <f t="shared" si="30"/>
        <v>0.13</v>
      </c>
      <c r="K32" s="120">
        <f t="shared" si="31"/>
        <v>0</v>
      </c>
      <c r="L32" s="13" t="str">
        <f t="shared" ref="L32:L38" si="35">IF(COUNTBLANK(D32:G32)=3,1,"")</f>
        <v/>
      </c>
      <c r="M32" s="18">
        <f t="shared" ref="M32:M38" si="36">I32</f>
        <v>0.13</v>
      </c>
      <c r="N32" s="15"/>
      <c r="O32" s="15"/>
      <c r="P32" s="16">
        <f>IF(D32&lt;&gt;"",0.02,(K32/(J32*I$21*20)))</f>
        <v>0</v>
      </c>
      <c r="Q32" s="232"/>
    </row>
    <row r="33" spans="1:17" ht="22.5" customHeight="1" thickBot="1" x14ac:dyDescent="0.2">
      <c r="A33" s="137"/>
      <c r="B33" s="134" t="s">
        <v>136</v>
      </c>
      <c r="C33" s="59" t="s">
        <v>17</v>
      </c>
      <c r="D33" s="135"/>
      <c r="E33" s="135"/>
      <c r="F33" s="135"/>
      <c r="G33" s="136"/>
      <c r="H33" s="71" t="str">
        <f t="shared" si="0"/>
        <v>◄</v>
      </c>
      <c r="I33" s="121">
        <v>0.13</v>
      </c>
      <c r="J33" s="122">
        <f t="shared" ref="J33:J38" si="37">IF(M33=0,0,I33/SUM(M$31:M$38))</f>
        <v>0.13</v>
      </c>
      <c r="K33" s="120">
        <f t="shared" si="31"/>
        <v>0</v>
      </c>
      <c r="L33" s="13" t="str">
        <f t="shared" si="35"/>
        <v/>
      </c>
      <c r="M33" s="18">
        <f t="shared" si="36"/>
        <v>0.13</v>
      </c>
      <c r="N33" s="15"/>
      <c r="O33" s="15"/>
      <c r="P33" s="16">
        <f>IF(D33&lt;&gt;"",0.02,(K33/(J33*I$21*20)))</f>
        <v>0</v>
      </c>
      <c r="Q33" s="232"/>
    </row>
    <row r="34" spans="1:17" ht="22.5" customHeight="1" thickBot="1" x14ac:dyDescent="0.2">
      <c r="A34" s="137"/>
      <c r="B34" s="134" t="s">
        <v>137</v>
      </c>
      <c r="C34" s="59" t="s">
        <v>17</v>
      </c>
      <c r="D34" s="135"/>
      <c r="E34" s="135"/>
      <c r="F34" s="135"/>
      <c r="G34" s="136"/>
      <c r="H34" s="71" t="str">
        <f t="shared" si="0"/>
        <v>◄</v>
      </c>
      <c r="I34" s="121">
        <v>0.09</v>
      </c>
      <c r="J34" s="122">
        <f t="shared" si="37"/>
        <v>0.09</v>
      </c>
      <c r="K34" s="120">
        <f t="shared" si="31"/>
        <v>0</v>
      </c>
      <c r="L34" s="13" t="str">
        <f t="shared" si="35"/>
        <v/>
      </c>
      <c r="M34" s="18">
        <f t="shared" si="36"/>
        <v>0.09</v>
      </c>
      <c r="N34" s="15"/>
      <c r="O34" s="15"/>
      <c r="P34" s="16">
        <f>IF(D34&lt;&gt;"",0.02,(K34/(J34*I$21*20)))</f>
        <v>0</v>
      </c>
      <c r="Q34" s="232"/>
    </row>
    <row r="35" spans="1:17" ht="22.5" customHeight="1" thickBot="1" x14ac:dyDescent="0.2">
      <c r="A35" s="137"/>
      <c r="B35" s="134" t="s">
        <v>138</v>
      </c>
      <c r="C35" s="59" t="s">
        <v>17</v>
      </c>
      <c r="D35" s="135"/>
      <c r="E35" s="135"/>
      <c r="F35" s="135"/>
      <c r="G35" s="136"/>
      <c r="H35" s="71" t="str">
        <f t="shared" si="0"/>
        <v>◄</v>
      </c>
      <c r="I35" s="121">
        <v>0.14000000000000001</v>
      </c>
      <c r="J35" s="122">
        <f t="shared" si="37"/>
        <v>0.14000000000000001</v>
      </c>
      <c r="K35" s="120">
        <f t="shared" si="31"/>
        <v>0</v>
      </c>
      <c r="L35" s="13" t="str">
        <f t="shared" si="35"/>
        <v/>
      </c>
      <c r="M35" s="18">
        <f t="shared" si="36"/>
        <v>0.14000000000000001</v>
      </c>
      <c r="N35" s="15"/>
      <c r="O35" s="15"/>
      <c r="P35" s="16">
        <f>IF(D35&lt;&gt;"",0.02,(K35/(J35*I$21*20)))</f>
        <v>0</v>
      </c>
      <c r="Q35" s="232"/>
    </row>
    <row r="36" spans="1:17" ht="22.5" customHeight="1" thickBot="1" x14ac:dyDescent="0.2">
      <c r="A36" s="137"/>
      <c r="B36" s="134" t="s">
        <v>139</v>
      </c>
      <c r="C36" s="59" t="s">
        <v>17</v>
      </c>
      <c r="D36" s="135"/>
      <c r="E36" s="135"/>
      <c r="F36" s="135"/>
      <c r="G36" s="136"/>
      <c r="H36" s="71" t="str">
        <f t="shared" si="0"/>
        <v>◄</v>
      </c>
      <c r="I36" s="121">
        <v>0.14000000000000001</v>
      </c>
      <c r="J36" s="122">
        <f t="shared" si="37"/>
        <v>0.14000000000000001</v>
      </c>
      <c r="K36" s="120">
        <f t="shared" si="31"/>
        <v>0</v>
      </c>
      <c r="L36" s="13" t="str">
        <f t="shared" si="35"/>
        <v/>
      </c>
      <c r="M36" s="18">
        <f t="shared" si="36"/>
        <v>0.14000000000000001</v>
      </c>
      <c r="N36" s="15"/>
      <c r="O36" s="15"/>
      <c r="P36" s="16">
        <f>IF(D36&lt;&gt;"",0.02,(K36/(J36*I$21*20)))</f>
        <v>0</v>
      </c>
      <c r="Q36" s="232"/>
    </row>
    <row r="37" spans="1:17" ht="22.5" customHeight="1" thickBot="1" x14ac:dyDescent="0.2">
      <c r="A37" s="137"/>
      <c r="B37" s="134" t="s">
        <v>140</v>
      </c>
      <c r="C37" s="59" t="s">
        <v>17</v>
      </c>
      <c r="D37" s="135"/>
      <c r="E37" s="135"/>
      <c r="F37" s="135"/>
      <c r="G37" s="136"/>
      <c r="H37" s="71" t="str">
        <f t="shared" si="0"/>
        <v>◄</v>
      </c>
      <c r="I37" s="121">
        <v>0.14000000000000001</v>
      </c>
      <c r="J37" s="122">
        <f t="shared" si="37"/>
        <v>0.14000000000000001</v>
      </c>
      <c r="K37" s="120">
        <f t="shared" ref="K37" si="38">((IF(E37&lt;&gt;"",1/3,0)+IF(F37&lt;&gt;"",2/3,0)+IF(G37&lt;&gt;"",1,0))*J37*I$30*20)*J$30/I$30</f>
        <v>0</v>
      </c>
      <c r="L37" s="13" t="str">
        <f t="shared" ref="L37" si="39">IF(COUNTBLANK(D37:G37)=3,1,"")</f>
        <v/>
      </c>
      <c r="M37" s="18">
        <f t="shared" ref="M37" si="40">I37</f>
        <v>0.14000000000000001</v>
      </c>
      <c r="N37" s="15"/>
      <c r="O37" s="15"/>
      <c r="P37" s="16">
        <f t="shared" ref="P37" si="41">IF(D37&lt;&gt;"",0.02,(K37/(J37*I$21*20)))</f>
        <v>0</v>
      </c>
      <c r="Q37" s="232"/>
    </row>
    <row r="38" spans="1:17" ht="22.5" customHeight="1" thickBot="1" x14ac:dyDescent="0.2">
      <c r="A38" s="138"/>
      <c r="B38" s="134" t="s">
        <v>141</v>
      </c>
      <c r="C38" s="59" t="s">
        <v>17</v>
      </c>
      <c r="D38" s="135"/>
      <c r="E38" s="135"/>
      <c r="F38" s="135"/>
      <c r="G38" s="136"/>
      <c r="H38" s="71" t="str">
        <f t="shared" si="0"/>
        <v>◄</v>
      </c>
      <c r="I38" s="121">
        <v>0.09</v>
      </c>
      <c r="J38" s="122">
        <f t="shared" si="37"/>
        <v>0.09</v>
      </c>
      <c r="K38" s="119">
        <f t="shared" ref="K38" si="42">((IF(E38&lt;&gt;"",1/3,0)+IF(F38&lt;&gt;"",2/3,0)+IF(G38&lt;&gt;"",1,0))*J38*I$30*20)*J$30/I$30</f>
        <v>0</v>
      </c>
      <c r="L38" s="13" t="str">
        <f t="shared" si="35"/>
        <v/>
      </c>
      <c r="M38" s="18">
        <f t="shared" si="36"/>
        <v>0.09</v>
      </c>
      <c r="N38" s="149">
        <f>SUM(M31:M38)</f>
        <v>1</v>
      </c>
      <c r="O38" s="15"/>
      <c r="P38" s="16">
        <f t="shared" ref="P38" si="43">IF(D38&lt;&gt;"",0.02,(K38/(J38*I$21*20)))</f>
        <v>0</v>
      </c>
      <c r="Q38" s="232"/>
    </row>
    <row r="39" spans="1:17" ht="37.5" customHeight="1" x14ac:dyDescent="0.15">
      <c r="A39" s="177" t="s">
        <v>144</v>
      </c>
      <c r="B39" s="178"/>
      <c r="C39" s="178"/>
      <c r="D39" s="178"/>
      <c r="E39" s="178"/>
      <c r="F39" s="178"/>
      <c r="G39" s="178"/>
      <c r="H39" s="19"/>
      <c r="I39" s="77">
        <f>SUM(I5,I9,I13,I21,I25,I30)</f>
        <v>1</v>
      </c>
      <c r="J39" s="77">
        <f>SUM(J5,J9,J13,J21,J25,J30)</f>
        <v>1</v>
      </c>
      <c r="K39" s="95">
        <f>SUM(K5,K9,K13,K21,K25,K30)</f>
        <v>0</v>
      </c>
      <c r="L39" s="13"/>
      <c r="M39" s="148"/>
      <c r="N39" s="15"/>
      <c r="O39" s="15"/>
      <c r="P39" s="16"/>
      <c r="Q39" s="22"/>
    </row>
    <row r="40" spans="1:17" ht="18.75" customHeight="1" thickBot="1" x14ac:dyDescent="0.2">
      <c r="A40" s="139"/>
      <c r="B40" s="140"/>
      <c r="C40" s="140"/>
      <c r="D40" s="140"/>
      <c r="E40" s="140"/>
      <c r="F40" s="140"/>
      <c r="G40" s="140"/>
      <c r="H40" s="141">
        <f>COUNTIF(H5:H38,"=◄")</f>
        <v>27</v>
      </c>
      <c r="I40" s="77"/>
      <c r="J40" s="77"/>
      <c r="K40" s="95"/>
      <c r="L40" s="13"/>
      <c r="M40" s="13"/>
      <c r="N40" s="15"/>
      <c r="O40" s="15"/>
      <c r="P40" s="16"/>
      <c r="Q40" s="22"/>
    </row>
    <row r="41" spans="1:17" ht="24.75" customHeight="1" thickBot="1" x14ac:dyDescent="0.2">
      <c r="A41" s="179" t="s">
        <v>8</v>
      </c>
      <c r="B41" s="180"/>
      <c r="C41" s="180"/>
      <c r="D41" s="23"/>
      <c r="E41" s="164">
        <f>K21+K9+K5+K13+K25+K30</f>
        <v>0</v>
      </c>
      <c r="F41" s="165"/>
      <c r="G41" s="166" t="s">
        <v>2</v>
      </c>
      <c r="H41" s="166"/>
      <c r="I41" s="167"/>
      <c r="J41" s="205" t="s">
        <v>157</v>
      </c>
      <c r="K41" s="206"/>
      <c r="L41" s="206"/>
      <c r="M41" s="206"/>
      <c r="N41" s="206"/>
      <c r="O41" s="206"/>
      <c r="P41" s="206"/>
      <c r="Q41" s="207"/>
    </row>
    <row r="42" spans="1:17" ht="40.25" customHeight="1" thickBot="1" x14ac:dyDescent="0.2">
      <c r="A42" s="181" t="s">
        <v>24</v>
      </c>
      <c r="B42" s="182"/>
      <c r="C42" s="182"/>
      <c r="D42" s="23"/>
      <c r="E42" s="183"/>
      <c r="F42" s="184"/>
      <c r="G42" s="184"/>
      <c r="H42" s="184"/>
      <c r="I42" s="44" t="s">
        <v>3</v>
      </c>
      <c r="J42" s="146"/>
      <c r="K42" s="146"/>
      <c r="L42" s="146"/>
      <c r="M42" s="146"/>
      <c r="N42" s="146"/>
      <c r="O42" s="146"/>
      <c r="P42" s="146"/>
      <c r="Q42" s="147"/>
    </row>
    <row r="43" spans="1:17" ht="15" thickBot="1" x14ac:dyDescent="0.2">
      <c r="A43" s="162"/>
      <c r="B43" s="163"/>
      <c r="C43" s="163"/>
      <c r="D43" s="163"/>
      <c r="E43" s="163"/>
      <c r="F43" s="163"/>
      <c r="G43" s="163"/>
      <c r="H43" s="163"/>
      <c r="I43" s="163"/>
      <c r="J43" s="20"/>
      <c r="K43" s="21"/>
      <c r="L43" s="13"/>
      <c r="M43" s="13"/>
      <c r="N43" s="15"/>
      <c r="O43" s="15"/>
      <c r="P43" s="16"/>
      <c r="Q43" s="22"/>
    </row>
    <row r="44" spans="1:17" ht="21.75" customHeight="1" x14ac:dyDescent="0.15">
      <c r="A44" s="156" t="s">
        <v>4</v>
      </c>
      <c r="B44" s="157"/>
      <c r="C44" s="158"/>
      <c r="D44" s="24"/>
      <c r="E44" s="190" t="s">
        <v>22</v>
      </c>
      <c r="F44" s="191"/>
      <c r="G44" s="191"/>
      <c r="H44" s="199" t="s">
        <v>25</v>
      </c>
      <c r="I44" s="200"/>
      <c r="J44" s="20"/>
      <c r="K44" s="21"/>
      <c r="L44" s="13"/>
      <c r="M44" s="13"/>
      <c r="N44" s="15"/>
      <c r="O44" s="15"/>
      <c r="P44" s="16"/>
      <c r="Q44" s="22"/>
    </row>
    <row r="45" spans="1:17" ht="84.5" customHeight="1" thickBot="1" x14ac:dyDescent="0.2">
      <c r="A45" s="159" t="s">
        <v>28</v>
      </c>
      <c r="B45" s="160"/>
      <c r="C45" s="161"/>
      <c r="D45" s="24"/>
      <c r="E45" s="192">
        <f>SUM(M22:M24)*I21+SUM(M14:M20)*I13+SUM(M10:M12)*I9+SUM(M6:M8)*I5+SUM(M26:M29)*I25+SUM(M31:M38)*I30</f>
        <v>1</v>
      </c>
      <c r="F45" s="193"/>
      <c r="G45" s="193"/>
      <c r="H45" s="201"/>
      <c r="I45" s="202"/>
      <c r="J45" s="20"/>
      <c r="K45" s="21"/>
      <c r="L45" s="13"/>
      <c r="M45" s="13"/>
      <c r="N45" s="15"/>
      <c r="O45" s="15"/>
      <c r="P45" s="16"/>
      <c r="Q45" s="22"/>
    </row>
    <row r="46" spans="1:17" ht="20" customHeight="1" thickBot="1" x14ac:dyDescent="0.2">
      <c r="A46" s="25"/>
      <c r="B46" s="24"/>
      <c r="C46" s="26"/>
      <c r="D46" s="26"/>
      <c r="E46" s="194" t="str">
        <f>IF(E45&gt;65%,"CORRECT","INCORRECT")</f>
        <v>CORRECT</v>
      </c>
      <c r="F46" s="195"/>
      <c r="G46" s="195"/>
      <c r="H46" s="203"/>
      <c r="I46" s="204"/>
      <c r="J46" s="20"/>
      <c r="K46" s="21"/>
      <c r="L46" s="13"/>
      <c r="M46" s="13"/>
      <c r="N46" s="15"/>
      <c r="O46" s="15"/>
      <c r="P46" s="16"/>
      <c r="Q46" s="22"/>
    </row>
    <row r="47" spans="1:17" ht="22.5" customHeight="1" thickBot="1" x14ac:dyDescent="0.2">
      <c r="A47" s="188" t="s">
        <v>5</v>
      </c>
      <c r="B47" s="189"/>
      <c r="C47" s="43" t="s">
        <v>6</v>
      </c>
      <c r="D47" s="27"/>
      <c r="F47" s="28"/>
      <c r="G47" s="28"/>
      <c r="H47" s="28"/>
      <c r="I47" s="15"/>
      <c r="J47" s="20"/>
      <c r="K47" s="21"/>
      <c r="L47" s="13"/>
      <c r="M47" s="13"/>
      <c r="N47" s="15"/>
      <c r="O47" s="15"/>
      <c r="P47" s="16"/>
      <c r="Q47" s="22"/>
    </row>
    <row r="48" spans="1:17" ht="26" customHeight="1" thickBot="1" x14ac:dyDescent="0.2">
      <c r="A48" s="49"/>
      <c r="B48" s="50"/>
      <c r="C48" s="51"/>
      <c r="D48" s="29"/>
      <c r="E48" s="185" t="s">
        <v>7</v>
      </c>
      <c r="F48" s="186"/>
      <c r="G48" s="186"/>
      <c r="H48" s="186"/>
      <c r="I48" s="187"/>
      <c r="J48" s="20"/>
      <c r="K48" s="21"/>
      <c r="L48" s="13"/>
      <c r="M48" s="13"/>
      <c r="N48" s="15"/>
      <c r="O48" s="15"/>
      <c r="P48" s="16"/>
      <c r="Q48" s="22"/>
    </row>
    <row r="49" spans="1:17" ht="26" customHeight="1" x14ac:dyDescent="0.15">
      <c r="A49" s="49"/>
      <c r="B49" s="50"/>
      <c r="C49" s="51"/>
      <c r="D49" s="29"/>
      <c r="E49" s="168"/>
      <c r="F49" s="169"/>
      <c r="G49" s="169"/>
      <c r="H49" s="169"/>
      <c r="I49" s="170"/>
      <c r="J49" s="20"/>
      <c r="K49" s="21"/>
      <c r="L49" s="13"/>
      <c r="M49" s="13"/>
      <c r="N49" s="15"/>
      <c r="O49" s="15"/>
      <c r="P49" s="16"/>
      <c r="Q49" s="22"/>
    </row>
    <row r="50" spans="1:17" ht="26" customHeight="1" x14ac:dyDescent="0.15">
      <c r="A50" s="49"/>
      <c r="B50" s="52"/>
      <c r="C50" s="51"/>
      <c r="D50" s="29"/>
      <c r="E50" s="171"/>
      <c r="F50" s="172"/>
      <c r="G50" s="172"/>
      <c r="H50" s="172"/>
      <c r="I50" s="173"/>
      <c r="J50" s="20"/>
      <c r="K50" s="21"/>
      <c r="L50" s="13"/>
      <c r="M50" s="13"/>
      <c r="N50" s="15"/>
      <c r="O50" s="15"/>
      <c r="P50" s="16"/>
      <c r="Q50" s="22"/>
    </row>
    <row r="51" spans="1:17" ht="26" customHeight="1" thickBot="1" x14ac:dyDescent="0.2">
      <c r="A51" s="49"/>
      <c r="B51" s="50"/>
      <c r="C51" s="51"/>
      <c r="D51" s="29"/>
      <c r="E51" s="174"/>
      <c r="F51" s="175"/>
      <c r="G51" s="175"/>
      <c r="H51" s="175"/>
      <c r="I51" s="176"/>
      <c r="J51" s="20"/>
      <c r="K51" s="21"/>
      <c r="L51" s="13"/>
      <c r="M51" s="13"/>
      <c r="N51" s="15"/>
      <c r="O51" s="15"/>
      <c r="P51" s="16"/>
      <c r="Q51" s="22"/>
    </row>
    <row r="52" spans="1:17" ht="26" customHeight="1" thickBot="1" x14ac:dyDescent="0.2">
      <c r="A52" s="151"/>
      <c r="B52" s="152"/>
      <c r="C52" s="53"/>
      <c r="D52" s="30"/>
      <c r="E52" s="31"/>
      <c r="F52" s="31"/>
      <c r="G52" s="31"/>
      <c r="H52" s="31"/>
      <c r="I52" s="31"/>
      <c r="J52" s="31"/>
      <c r="K52" s="32"/>
      <c r="L52" s="33"/>
      <c r="M52" s="33"/>
      <c r="N52" s="34"/>
      <c r="O52" s="34"/>
      <c r="P52" s="35"/>
      <c r="Q52" s="36"/>
    </row>
    <row r="61" spans="1:17" ht="15" thickBot="1" x14ac:dyDescent="0.2"/>
    <row r="62" spans="1:17" ht="73" thickBot="1" x14ac:dyDescent="0.2">
      <c r="A62" s="54" t="s">
        <v>117</v>
      </c>
    </row>
  </sheetData>
  <sheetProtection algorithmName="SHA-512" hashValue="gl/VtgB64JxEVUkxAmdLTqAvPr4wij2za8L7H1uCl2KF6DrPFZt4REbChWxOK2xJKdx9p3UhQ/fOgumpC2PD+A==" saltValue="ph3jwnK0KMuql67UgW8rCg==" spinCount="100000" sheet="1" objects="1" scenarios="1"/>
  <customSheetViews>
    <customSheetView guid="{5A7009BC-1B80-4E29-8274-5A932573CA65}" scale="70" fitToPage="1" printArea="1" hiddenColumns="1">
      <pane ySplit="2" topLeftCell="A3" activePane="bottomLeft" state="frozenSplit"/>
      <selection pane="bottomLeft" activeCell="P1" sqref="L1:P1048576"/>
      <pageMargins left="0.7" right="0.7" top="0.75" bottom="0.75" header="0.3" footer="0.3"/>
      <pageSetup paperSize="8" scale="81" orientation="landscape"/>
    </customSheetView>
    <customSheetView guid="{7703CAD1-E342-409D-A203-3F256855321A}" scale="70" fitToPage="1" printArea="1" hiddenColumns="1">
      <pane ySplit="2" topLeftCell="A3" activePane="bottomLeft" state="frozenSplit"/>
      <selection pane="bottomLeft" activeCell="G6" sqref="G6"/>
      <pageMargins left="0.7" right="0.7" top="0.75" bottom="0.75" header="0.3" footer="0.3"/>
      <pageSetup paperSize="8" scale="81" orientation="landscape"/>
    </customSheetView>
  </customSheetViews>
  <mergeCells count="35">
    <mergeCell ref="A42:C42"/>
    <mergeCell ref="Q21:Q24"/>
    <mergeCell ref="Q25:Q29"/>
    <mergeCell ref="Q30:Q38"/>
    <mergeCell ref="J41:Q41"/>
    <mergeCell ref="A39:G39"/>
    <mergeCell ref="A41:C41"/>
    <mergeCell ref="E41:F41"/>
    <mergeCell ref="G41:I41"/>
    <mergeCell ref="Q13:Q20"/>
    <mergeCell ref="C3:K3"/>
    <mergeCell ref="A5:G5"/>
    <mergeCell ref="A9:G9"/>
    <mergeCell ref="Q9:Q12"/>
    <mergeCell ref="Q5:Q8"/>
    <mergeCell ref="A1:A3"/>
    <mergeCell ref="C1:K1"/>
    <mergeCell ref="Q1:Q3"/>
    <mergeCell ref="C2:K2"/>
    <mergeCell ref="A47:B47"/>
    <mergeCell ref="E48:I48"/>
    <mergeCell ref="E49:I51"/>
    <mergeCell ref="A52:B52"/>
    <mergeCell ref="A13:G13"/>
    <mergeCell ref="A21:G21"/>
    <mergeCell ref="A43:I43"/>
    <mergeCell ref="A44:C44"/>
    <mergeCell ref="E44:G44"/>
    <mergeCell ref="H44:I46"/>
    <mergeCell ref="A45:C45"/>
    <mergeCell ref="E45:G45"/>
    <mergeCell ref="E46:G46"/>
    <mergeCell ref="A25:G25"/>
    <mergeCell ref="A30:G30"/>
    <mergeCell ref="E42:H42"/>
  </mergeCells>
  <phoneticPr fontId="40" type="noConversion"/>
  <conditionalFormatting sqref="E45">
    <cfRule type="cellIs" dxfId="2" priority="3" operator="lessThanOrEqual">
      <formula>0.65</formula>
    </cfRule>
    <cfRule type="cellIs" dxfId="1" priority="4" operator="greaterThan">
      <formula>0.65</formula>
    </cfRule>
  </conditionalFormatting>
  <conditionalFormatting sqref="E41:F41">
    <cfRule type="expression" dxfId="0" priority="1">
      <formula>$H$40&lt;&gt;0</formula>
    </cfRule>
  </conditionalFormatting>
  <pageMargins left="0.25" right="0.25" top="0.75" bottom="0.75" header="0.3" footer="0.3"/>
  <pageSetup paperSize="9" scale="53"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B14"/>
  <sheetViews>
    <sheetView showGridLines="0" zoomScale="55" zoomScaleNormal="55" zoomScaleSheetLayoutView="50" zoomScalePageLayoutView="55" workbookViewId="0">
      <selection activeCell="G2" sqref="G2"/>
    </sheetView>
  </sheetViews>
  <sheetFormatPr baseColWidth="10" defaultColWidth="11.5" defaultRowHeight="20" x14ac:dyDescent="0.2"/>
  <cols>
    <col min="1" max="1" width="66.1640625" style="56" customWidth="1"/>
    <col min="2" max="2" width="100" style="58" customWidth="1"/>
    <col min="3" max="16384" width="11.5" style="56"/>
  </cols>
  <sheetData>
    <row r="1" spans="1:2" ht="74.5" customHeight="1" thickBot="1" x14ac:dyDescent="0.25">
      <c r="A1" s="233" t="s">
        <v>160</v>
      </c>
      <c r="B1" s="234"/>
    </row>
    <row r="2" spans="1:2" ht="375.5" customHeight="1" x14ac:dyDescent="0.2">
      <c r="A2" s="78"/>
      <c r="B2" s="79"/>
    </row>
    <row r="3" spans="1:2" s="57" customFormat="1" ht="49.25" customHeight="1" x14ac:dyDescent="0.2">
      <c r="A3" s="80" t="s">
        <v>0</v>
      </c>
      <c r="B3" s="81" t="s">
        <v>1</v>
      </c>
    </row>
    <row r="4" spans="1:2" s="57" customFormat="1" ht="49.25" customHeight="1" x14ac:dyDescent="0.2">
      <c r="A4" s="235" t="s">
        <v>79</v>
      </c>
      <c r="B4" s="235"/>
    </row>
    <row r="5" spans="1:2" ht="105" x14ac:dyDescent="0.2">
      <c r="A5" s="82" t="s">
        <v>94</v>
      </c>
      <c r="B5" s="55" t="s">
        <v>78</v>
      </c>
    </row>
    <row r="6" spans="1:2" ht="49.25" customHeight="1" x14ac:dyDescent="0.2">
      <c r="A6" s="235" t="s">
        <v>80</v>
      </c>
      <c r="B6" s="235"/>
    </row>
    <row r="7" spans="1:2" ht="49.25" customHeight="1" x14ac:dyDescent="0.2">
      <c r="A7" s="82" t="s">
        <v>95</v>
      </c>
      <c r="B7" s="55" t="s">
        <v>92</v>
      </c>
    </row>
    <row r="8" spans="1:2" ht="49.25" customHeight="1" x14ac:dyDescent="0.2">
      <c r="A8" s="235" t="s">
        <v>81</v>
      </c>
      <c r="B8" s="235"/>
    </row>
    <row r="9" spans="1:2" ht="63" x14ac:dyDescent="0.2">
      <c r="A9" s="82" t="s">
        <v>96</v>
      </c>
      <c r="B9" s="55" t="s">
        <v>93</v>
      </c>
    </row>
    <row r="10" spans="1:2" ht="49.25" customHeight="1" x14ac:dyDescent="0.2">
      <c r="A10" s="235" t="s">
        <v>82</v>
      </c>
      <c r="B10" s="235"/>
    </row>
    <row r="11" spans="1:2" ht="49.25" customHeight="1" x14ac:dyDescent="0.2">
      <c r="A11" s="82" t="s">
        <v>97</v>
      </c>
      <c r="B11" s="55" t="s">
        <v>101</v>
      </c>
    </row>
    <row r="12" spans="1:2" ht="49.25" customHeight="1" x14ac:dyDescent="0.2">
      <c r="A12" s="82" t="s">
        <v>98</v>
      </c>
      <c r="B12" s="55" t="s">
        <v>102</v>
      </c>
    </row>
    <row r="13" spans="1:2" ht="49.25" customHeight="1" x14ac:dyDescent="0.2">
      <c r="A13" s="82" t="s">
        <v>99</v>
      </c>
      <c r="B13" s="55" t="s">
        <v>102</v>
      </c>
    </row>
    <row r="14" spans="1:2" ht="63" x14ac:dyDescent="0.2">
      <c r="A14" s="82" t="s">
        <v>100</v>
      </c>
      <c r="B14" s="83" t="s">
        <v>103</v>
      </c>
    </row>
  </sheetData>
  <customSheetViews>
    <customSheetView guid="{E226B775-EFC5-4E9C-AC92-7B73BDED665D}" scale="55" showGridLines="0" fitToPage="1">
      <selection activeCell="D2" sqref="D2"/>
      <pageMargins left="0.7" right="0.7" top="0.75" bottom="0.75" header="0.3" footer="0.3"/>
      <printOptions horizontalCentered="1" verticalCentered="1"/>
      <pageSetup paperSize="9" scale="49" orientation="portrait"/>
    </customSheetView>
    <customSheetView guid="{5A7009BC-1B80-4E29-8274-5A932573CA65}" scale="55" showPageBreaks="1" showGridLines="0" fitToPage="1" printArea="1">
      <selection activeCell="D2" sqref="D2"/>
      <pageMargins left="0.7" right="0.7" top="0.75" bottom="0.75" header="0.3" footer="0.3"/>
      <printOptions horizontalCentered="1" verticalCentered="1"/>
      <pageSetup paperSize="9" scale="49" orientation="portrait"/>
    </customSheetView>
    <customSheetView guid="{7703CAD1-E342-409D-A203-3F256855321A}" scale="55" showPageBreaks="1" showGridLines="0" fitToPage="1" printArea="1">
      <selection activeCell="D2" sqref="D2"/>
      <pageMargins left="0.7" right="0.7" top="0.75" bottom="0.75" header="0.3" footer="0.3"/>
      <printOptions horizontalCentered="1" verticalCentered="1"/>
      <pageSetup paperSize="9" scale="49" orientation="portrait"/>
    </customSheetView>
  </customSheetViews>
  <mergeCells count="5">
    <mergeCell ref="A1:B1"/>
    <mergeCell ref="A10:B10"/>
    <mergeCell ref="A4:B4"/>
    <mergeCell ref="A6:B6"/>
    <mergeCell ref="A8:B8"/>
  </mergeCells>
  <printOptions horizontalCentered="1" verticalCentered="1"/>
  <pageMargins left="0.23622047244094491" right="0.23622047244094491" top="0.35433070866141736" bottom="0.35433070866141736" header="0.31496062992125984" footer="0.31496062992125984"/>
  <pageSetup paperSize="9" scale="60"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3"/>
  <sheetViews>
    <sheetView showGridLines="0" zoomScale="55" zoomScaleNormal="55" zoomScaleSheetLayoutView="50" zoomScalePageLayoutView="55" workbookViewId="0">
      <selection activeCell="E2" sqref="E2"/>
    </sheetView>
  </sheetViews>
  <sheetFormatPr baseColWidth="10" defaultColWidth="11.5" defaultRowHeight="20" x14ac:dyDescent="0.2"/>
  <cols>
    <col min="1" max="1" width="66.1640625" style="56" customWidth="1"/>
    <col min="2" max="2" width="100" style="58" customWidth="1"/>
    <col min="3" max="16384" width="11.5" style="56"/>
  </cols>
  <sheetData>
    <row r="1" spans="1:2" ht="93" customHeight="1" thickBot="1" x14ac:dyDescent="0.25">
      <c r="A1" s="233" t="s">
        <v>160</v>
      </c>
      <c r="B1" s="234"/>
    </row>
    <row r="2" spans="1:2" ht="386.5" customHeight="1" x14ac:dyDescent="0.2">
      <c r="A2" s="78"/>
      <c r="B2" s="79"/>
    </row>
    <row r="3" spans="1:2" s="57" customFormat="1" ht="21" x14ac:dyDescent="0.2">
      <c r="A3" s="80" t="s">
        <v>0</v>
      </c>
      <c r="B3" s="81" t="s">
        <v>1</v>
      </c>
    </row>
    <row r="4" spans="1:2" s="57" customFormat="1" x14ac:dyDescent="0.2">
      <c r="A4" s="235" t="s">
        <v>79</v>
      </c>
      <c r="B4" s="235"/>
    </row>
    <row r="5" spans="1:2" ht="126" x14ac:dyDescent="0.2">
      <c r="A5" s="82" t="s">
        <v>29</v>
      </c>
      <c r="B5" s="55" t="s">
        <v>122</v>
      </c>
    </row>
    <row r="6" spans="1:2" x14ac:dyDescent="0.2">
      <c r="A6" s="235" t="s">
        <v>80</v>
      </c>
      <c r="B6" s="235"/>
    </row>
    <row r="7" spans="1:2" ht="126" x14ac:dyDescent="0.2">
      <c r="A7" s="82" t="s">
        <v>106</v>
      </c>
      <c r="B7" s="55" t="s">
        <v>108</v>
      </c>
    </row>
    <row r="8" spans="1:2" x14ac:dyDescent="0.2">
      <c r="A8" s="235" t="s">
        <v>88</v>
      </c>
      <c r="B8" s="235"/>
    </row>
    <row r="9" spans="1:2" ht="84" x14ac:dyDescent="0.2">
      <c r="A9" s="82" t="s">
        <v>107</v>
      </c>
      <c r="B9" s="55" t="s">
        <v>109</v>
      </c>
    </row>
    <row r="10" spans="1:2" ht="168" x14ac:dyDescent="0.2">
      <c r="A10" s="82" t="s">
        <v>30</v>
      </c>
      <c r="B10" s="55" t="s">
        <v>110</v>
      </c>
    </row>
    <row r="11" spans="1:2" x14ac:dyDescent="0.2">
      <c r="A11" s="235" t="s">
        <v>104</v>
      </c>
      <c r="B11" s="235"/>
    </row>
    <row r="12" spans="1:2" ht="63" x14ac:dyDescent="0.2">
      <c r="A12" s="82" t="s">
        <v>89</v>
      </c>
      <c r="B12" s="55" t="s">
        <v>111</v>
      </c>
    </row>
    <row r="13" spans="1:2" x14ac:dyDescent="0.2">
      <c r="A13" s="235" t="s">
        <v>105</v>
      </c>
      <c r="B13" s="235"/>
    </row>
    <row r="14" spans="1:2" ht="105" x14ac:dyDescent="0.2">
      <c r="A14" s="82" t="s">
        <v>90</v>
      </c>
      <c r="B14" s="55" t="s">
        <v>112</v>
      </c>
    </row>
    <row r="15" spans="1:2" x14ac:dyDescent="0.2">
      <c r="A15" s="235" t="s">
        <v>91</v>
      </c>
      <c r="B15" s="235"/>
    </row>
    <row r="16" spans="1:2" ht="189" x14ac:dyDescent="0.2">
      <c r="A16" s="55" t="s">
        <v>31</v>
      </c>
      <c r="B16" s="84" t="s">
        <v>113</v>
      </c>
    </row>
    <row r="19" ht="20.5" customHeight="1" x14ac:dyDescent="0.2"/>
    <row r="21" ht="20.5" customHeight="1" x14ac:dyDescent="0.2"/>
    <row r="23" ht="20.5" customHeight="1" x14ac:dyDescent="0.2"/>
  </sheetData>
  <mergeCells count="7">
    <mergeCell ref="A13:B13"/>
    <mergeCell ref="A15:B15"/>
    <mergeCell ref="A1:B1"/>
    <mergeCell ref="A4:B4"/>
    <mergeCell ref="A6:B6"/>
    <mergeCell ref="A8:B8"/>
    <mergeCell ref="A11:B11"/>
  </mergeCells>
  <pageMargins left="0.25" right="0.25" top="0.75" bottom="0.75" header="0.3" footer="0.3"/>
  <pageSetup paperSize="9" scale="50"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2:C17"/>
  <sheetViews>
    <sheetView workbookViewId="0">
      <selection activeCell="C12" sqref="C12:C17"/>
    </sheetView>
  </sheetViews>
  <sheetFormatPr baseColWidth="10" defaultRowHeight="15" x14ac:dyDescent="0.2"/>
  <sheetData>
    <row r="12" spans="3:3" x14ac:dyDescent="0.2">
      <c r="C12" t="s">
        <v>119</v>
      </c>
    </row>
    <row r="13" spans="3:3" x14ac:dyDescent="0.2">
      <c r="C13" t="s">
        <v>123</v>
      </c>
    </row>
    <row r="14" spans="3:3" x14ac:dyDescent="0.2">
      <c r="C14" t="s">
        <v>120</v>
      </c>
    </row>
    <row r="15" spans="3:3" x14ac:dyDescent="0.2">
      <c r="C15" t="s">
        <v>121</v>
      </c>
    </row>
    <row r="16" spans="3:3" x14ac:dyDescent="0.2">
      <c r="C16" t="s">
        <v>124</v>
      </c>
    </row>
    <row r="17" spans="3:3" x14ac:dyDescent="0.2">
      <c r="C17" t="s">
        <v>125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Referentiel</vt:lpstr>
      <vt:lpstr>Evaluation U42 RP</vt:lpstr>
      <vt:lpstr>Evaluation U42 SP</vt:lpstr>
      <vt:lpstr>AIDE U42 RP</vt:lpstr>
      <vt:lpstr>AIDE U42 SP</vt:lpstr>
      <vt:lpstr>Feuil1</vt:lpstr>
      <vt:lpstr>'AIDE U42 RP'!Zone_d_impression</vt:lpstr>
      <vt:lpstr>'AIDE U42 SP'!Zone_d_impression</vt:lpstr>
      <vt:lpstr>'Evaluation U42 RP'!Zone_d_impression</vt:lpstr>
      <vt:lpstr>'Evaluation U42 SP'!Zone_d_impression</vt:lpstr>
    </vt:vector>
  </TitlesOfParts>
  <Company>ACADEMIE DE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Monin Thierry</dc:creator>
  <cp:lastModifiedBy>Carole FABRE</cp:lastModifiedBy>
  <cp:lastPrinted>2017-10-16T12:42:21Z</cp:lastPrinted>
  <dcterms:created xsi:type="dcterms:W3CDTF">2015-01-07T17:35:44Z</dcterms:created>
  <dcterms:modified xsi:type="dcterms:W3CDTF">2020-12-21T14:22:43Z</dcterms:modified>
</cp:coreProperties>
</file>