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cbordeauxfr-my.sharepoint.com/personal/carole_fabre_ac-bordeaux_fr/Documents/01 - TRAVAIL/01-travail/BTS - pilotage examen/BTS EBCR/2020-2021/Grilles 2021/"/>
    </mc:Choice>
  </mc:AlternateContent>
  <xr:revisionPtr revIDLastSave="0" documentId="8_{7DD7359C-A7C9-2A40-9C4D-2695F81AFAAA}" xr6:coauthVersionLast="46" xr6:coauthVersionMax="46" xr10:uidLastSave="{00000000-0000-0000-0000-000000000000}"/>
  <bookViews>
    <workbookView xWindow="0" yWindow="500" windowWidth="28800" windowHeight="16420" xr2:uid="{00000000-000D-0000-FFFF-FFFF00000000}"/>
  </bookViews>
  <sheets>
    <sheet name="Grille U6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S11" i="1"/>
  <c r="S9" i="1"/>
  <c r="S8" i="1"/>
  <c r="S5" i="1"/>
  <c r="S6" i="1"/>
  <c r="S4" i="1"/>
  <c r="R13" i="1"/>
  <c r="R28" i="1"/>
  <c r="Q28" i="1"/>
  <c r="R27" i="1"/>
  <c r="Q27" i="1"/>
  <c r="R26" i="1"/>
  <c r="Q26" i="1"/>
  <c r="R25" i="1"/>
  <c r="Q25" i="1"/>
  <c r="R24" i="1"/>
  <c r="Q24" i="1"/>
  <c r="R22" i="1"/>
  <c r="Q22" i="1"/>
  <c r="R21" i="1"/>
  <c r="Q21" i="1"/>
  <c r="R20" i="1"/>
  <c r="S21" i="1" s="1"/>
  <c r="Q20" i="1"/>
  <c r="R18" i="1"/>
  <c r="Q18" i="1"/>
  <c r="R17" i="1"/>
  <c r="S18" i="1" s="1"/>
  <c r="Q17" i="1"/>
  <c r="R6" i="1"/>
  <c r="Q6" i="1"/>
  <c r="R5" i="1"/>
  <c r="Q5" i="1"/>
  <c r="R4" i="1"/>
  <c r="Q4" i="1"/>
  <c r="R9" i="1"/>
  <c r="Q9" i="1"/>
  <c r="R8" i="1"/>
  <c r="Q8" i="1"/>
  <c r="R12" i="1"/>
  <c r="Q12" i="1"/>
  <c r="R11" i="1"/>
  <c r="Q11" i="1"/>
  <c r="R15" i="1"/>
  <c r="Q15" i="1"/>
  <c r="R14" i="1"/>
  <c r="Q14" i="1"/>
  <c r="S28" i="1" l="1"/>
  <c r="S26" i="1"/>
  <c r="S27" i="1"/>
  <c r="S25" i="1"/>
  <c r="T25" i="1" s="1"/>
  <c r="S24" i="1"/>
  <c r="S22" i="1"/>
  <c r="S20" i="1"/>
  <c r="S17" i="1"/>
  <c r="S15" i="1"/>
  <c r="T15" i="1" s="1"/>
  <c r="U15" i="1" s="1"/>
  <c r="S14" i="1"/>
  <c r="T14" i="1" s="1"/>
  <c r="U14" i="1" s="1"/>
  <c r="T20" i="1"/>
  <c r="T27" i="1"/>
  <c r="T22" i="1"/>
  <c r="T21" i="1"/>
  <c r="T24" i="1"/>
  <c r="T26" i="1"/>
  <c r="T28" i="1"/>
  <c r="T23" i="1" l="1"/>
  <c r="T19" i="1"/>
  <c r="T13" i="1"/>
  <c r="M14" i="1"/>
  <c r="M15" i="1"/>
  <c r="L15" i="1"/>
  <c r="H15" i="1" s="1"/>
  <c r="L17" i="1"/>
  <c r="H17" i="1" s="1"/>
  <c r="L18" i="1"/>
  <c r="L20" i="1"/>
  <c r="H20" i="1" s="1"/>
  <c r="L21" i="1"/>
  <c r="H21" i="1" s="1"/>
  <c r="L22" i="1"/>
  <c r="H22" i="1" s="1"/>
  <c r="L24" i="1"/>
  <c r="L25" i="1"/>
  <c r="H25" i="1" s="1"/>
  <c r="L26" i="1"/>
  <c r="H26" i="1" s="1"/>
  <c r="L27" i="1"/>
  <c r="L28" i="1"/>
  <c r="H28" i="1" s="1"/>
  <c r="L14" i="1"/>
  <c r="H14" i="1" s="1"/>
  <c r="M17" i="1"/>
  <c r="M20" i="1"/>
  <c r="M21" i="1"/>
  <c r="M22" i="1"/>
  <c r="M24" i="1"/>
  <c r="M26" i="1"/>
  <c r="M4" i="1"/>
  <c r="N4" i="1" s="1"/>
  <c r="M5" i="1"/>
  <c r="N5" i="1" s="1"/>
  <c r="M6" i="1"/>
  <c r="N6" i="1" s="1"/>
  <c r="M8" i="1"/>
  <c r="M9" i="1"/>
  <c r="N7" i="1" s="1"/>
  <c r="M11" i="1"/>
  <c r="N11" i="1" s="1"/>
  <c r="M12" i="1"/>
  <c r="N12" i="1" s="1"/>
  <c r="M18" i="1"/>
  <c r="M25" i="1"/>
  <c r="M27" i="1"/>
  <c r="M28" i="1"/>
  <c r="N8" i="1"/>
  <c r="N9" i="1"/>
  <c r="L9" i="1"/>
  <c r="H9" i="1" s="1"/>
  <c r="P8" i="1"/>
  <c r="L8" i="1"/>
  <c r="H8" i="1" s="1"/>
  <c r="L11" i="1"/>
  <c r="H11" i="1" s="1"/>
  <c r="L12" i="1"/>
  <c r="H12" i="1" s="1"/>
  <c r="L5" i="1"/>
  <c r="H5" i="1" s="1"/>
  <c r="L6" i="1"/>
  <c r="H6" i="1" s="1"/>
  <c r="L4" i="1"/>
  <c r="H4" i="1" s="1"/>
  <c r="P4" i="1"/>
  <c r="N3" i="1"/>
  <c r="P11" i="1"/>
  <c r="H27" i="1"/>
  <c r="H24" i="1"/>
  <c r="H18" i="1"/>
  <c r="N20" i="1" l="1"/>
  <c r="N19" i="1"/>
  <c r="S10" i="1"/>
  <c r="J10" i="1" s="1"/>
  <c r="S7" i="1"/>
  <c r="J7" i="1" s="1"/>
  <c r="S13" i="1"/>
  <c r="J13" i="1" s="1"/>
  <c r="S23" i="1"/>
  <c r="S19" i="1"/>
  <c r="J19" i="1" s="1"/>
  <c r="S16" i="1"/>
  <c r="J16" i="1" s="1"/>
  <c r="S3" i="1"/>
  <c r="J3" i="1" s="1"/>
  <c r="N10" i="1"/>
  <c r="N28" i="1"/>
  <c r="N16" i="1"/>
  <c r="N15" i="1"/>
  <c r="N24" i="1"/>
  <c r="N17" i="1"/>
  <c r="I29" i="1"/>
  <c r="N21" i="1"/>
  <c r="N13" i="1"/>
  <c r="N14" i="1"/>
  <c r="N23" i="1"/>
  <c r="N27" i="1"/>
  <c r="N25" i="1"/>
  <c r="N18" i="1"/>
  <c r="N22" i="1"/>
  <c r="N26" i="1"/>
  <c r="K14" i="1" l="1"/>
  <c r="P14" i="1" s="1"/>
  <c r="J23" i="1"/>
  <c r="S29" i="1"/>
  <c r="K15" i="1"/>
  <c r="P15" i="1" s="1"/>
  <c r="U28" i="1"/>
  <c r="U24" i="1"/>
  <c r="K25" i="1"/>
  <c r="K24" i="1"/>
  <c r="P24" i="1" s="1"/>
  <c r="K28" i="1"/>
  <c r="P28" i="1" s="1"/>
  <c r="U27" i="1"/>
  <c r="K26" i="1"/>
  <c r="P26" i="1" s="1"/>
  <c r="U26" i="1"/>
  <c r="K27" i="1"/>
  <c r="P27" i="1" s="1"/>
  <c r="U25" i="1"/>
  <c r="K9" i="1"/>
  <c r="P9" i="1" s="1"/>
  <c r="K8" i="1"/>
  <c r="K21" i="1"/>
  <c r="P21" i="1" s="1"/>
  <c r="U22" i="1"/>
  <c r="U21" i="1"/>
  <c r="K22" i="1"/>
  <c r="P22" i="1" s="1"/>
  <c r="U20" i="1"/>
  <c r="K20" i="1"/>
  <c r="P20" i="1" s="1"/>
  <c r="K12" i="1"/>
  <c r="P12" i="1" s="1"/>
  <c r="K11" i="1"/>
  <c r="K18" i="1"/>
  <c r="K17" i="1"/>
  <c r="P17" i="1" s="1"/>
  <c r="K6" i="1"/>
  <c r="P6" i="1" s="1"/>
  <c r="T5" i="1"/>
  <c r="U5" i="1" s="1"/>
  <c r="K4" i="1"/>
  <c r="T4" i="1"/>
  <c r="U4" i="1" s="1"/>
  <c r="K5" i="1"/>
  <c r="P5" i="1" s="1"/>
  <c r="T6" i="1"/>
  <c r="U6" i="1" s="1"/>
  <c r="T17" i="1"/>
  <c r="U17" i="1" s="1"/>
  <c r="T18" i="1"/>
  <c r="U18" i="1" s="1"/>
  <c r="T8" i="1"/>
  <c r="U8" i="1" s="1"/>
  <c r="T9" i="1"/>
  <c r="U9" i="1" s="1"/>
  <c r="T11" i="1"/>
  <c r="U11" i="1" s="1"/>
  <c r="T12" i="1"/>
  <c r="U12" i="1" s="1"/>
  <c r="K13" i="1" l="1"/>
  <c r="K10" i="1"/>
  <c r="K7" i="1"/>
  <c r="K3" i="1"/>
  <c r="K16" i="1"/>
  <c r="K19" i="1"/>
  <c r="P18" i="1"/>
  <c r="K23" i="1"/>
  <c r="P23" i="1" s="1"/>
  <c r="T16" i="1"/>
  <c r="T3" i="1"/>
  <c r="T10" i="1"/>
  <c r="T7" i="1"/>
  <c r="E30" i="1" l="1"/>
</calcChain>
</file>

<file path=xl/sharedStrings.xml><?xml version="1.0" encoding="utf-8"?>
<sst xmlns="http://schemas.openxmlformats.org/spreadsheetml/2006/main" count="52" uniqueCount="47">
  <si>
    <t>Poids effectif selon critère non évalué</t>
  </si>
  <si>
    <t>Compétences évaluées</t>
  </si>
  <si>
    <t>Indicateurs de performance</t>
  </si>
  <si>
    <t>évalué ?
X si non</t>
  </si>
  <si>
    <t>Note Brute</t>
  </si>
  <si>
    <t xml:space="preserve">ATTENTION, si le symbole ◄ apparait dans cette colonne c'est qu'il n'y a pas ou qu'il y a plus d'une valeur donnée à l'indicateur, il faut alors choisir laquelle retenir         </t>
  </si>
  <si>
    <t>Note brute obtenue par calcul automatique :</t>
  </si>
  <si>
    <t xml:space="preserve"> /20</t>
  </si>
  <si>
    <t>Note sur 20 proposée au jury :</t>
  </si>
  <si>
    <t>/20</t>
  </si>
  <si>
    <t>Appréciation globale</t>
  </si>
  <si>
    <t>Date</t>
  </si>
  <si>
    <t>Noms des Evaluateurs</t>
  </si>
  <si>
    <t>Signatures</t>
  </si>
  <si>
    <t>Le vocabulaire technique est précis</t>
  </si>
  <si>
    <t>Le registre est adapté au contexte et au destinataire</t>
  </si>
  <si>
    <t>Le discours est intelligible, cohérent, structuré</t>
  </si>
  <si>
    <t>L’écrit est cohérent, structuré et exploitable (texte, illustrations …)</t>
  </si>
  <si>
    <t xml:space="preserve">Les documents produits sont présentables et valorisent l’entreprise </t>
  </si>
  <si>
    <t>Les conditions d’accueil et d’encadrement sont adaptées au profil du nouvel arrivant</t>
  </si>
  <si>
    <t>Les ressources nécessaires sont identifiées et exploitées (livret d’accueil, consignes de sécurité …)</t>
  </si>
  <si>
    <t>L’analyse des situations de travail est établie</t>
  </si>
  <si>
    <t>Les risques sont identifiés</t>
  </si>
  <si>
    <t>Les travaux sont suivis et contrôlés</t>
  </si>
  <si>
    <t>Les fiches de contrôle sont rédigées</t>
  </si>
  <si>
    <t>Les anomalies sont corrigées en vue de préparer la réception</t>
  </si>
  <si>
    <t>Les travaux complémentaires sont définis, organisés et réalisés</t>
  </si>
  <si>
    <t>Les réserves sont levées</t>
  </si>
  <si>
    <t>Le DOE est réalisé et remis</t>
  </si>
  <si>
    <t>Les bases de données de l’entreprise sont mises à jour (fiches de tâches, évaluation des risques…)</t>
  </si>
  <si>
    <t>Le DIUO est réalisé et transmis</t>
  </si>
  <si>
    <t>BTS EBCR
Fiche d'évaluation</t>
  </si>
  <si>
    <t>EPREUVE E61</t>
  </si>
  <si>
    <t>Obligatoire</t>
  </si>
  <si>
    <r>
      <t xml:space="preserve">C1.4 - S’exprimer et argumenter avec précision à l’écrit </t>
    </r>
    <r>
      <rPr>
        <sz val="11"/>
        <color rgb="FFFF0000"/>
        <rFont val="Calibri"/>
        <family val="2"/>
        <scheme val="minor"/>
      </rPr>
      <t>(Tous les indicateurs sont obligatoires)</t>
    </r>
  </si>
  <si>
    <r>
      <t xml:space="preserve">C14.2 - Réceptionner les ouvrages exécutés </t>
    </r>
    <r>
      <rPr>
        <sz val="11"/>
        <color rgb="FFFF0000"/>
        <rFont val="Calibri"/>
        <family val="2"/>
        <scheme val="minor"/>
      </rPr>
      <t>(Au moins un indicateur obligatoire)</t>
    </r>
  </si>
  <si>
    <r>
      <t xml:space="preserve">C11.1 - Identifier les situations à risque </t>
    </r>
    <r>
      <rPr>
        <sz val="11"/>
        <color rgb="FFFF0000"/>
        <rFont val="Calibri"/>
        <family val="2"/>
        <scheme val="minor"/>
      </rPr>
      <t>(Au moins un indicateur obligatoire)</t>
    </r>
  </si>
  <si>
    <t>Vérifier que ce % &gt;= 80%</t>
  </si>
  <si>
    <r>
      <t>C1.2 - S’exprimer et argumenter avec précision à l’oral</t>
    </r>
    <r>
      <rPr>
        <sz val="11"/>
        <color rgb="FFFF0000"/>
        <rFont val="Calibri"/>
        <family val="2"/>
        <scheme val="minor"/>
      </rPr>
      <t xml:space="preserve"> (Tous les indicateurs sont obligatoires)</t>
    </r>
  </si>
  <si>
    <t>C3.5 - Organiser les conditions d’accueil et d’encadrement d’un nouveau personnel</t>
  </si>
  <si>
    <r>
      <t>C1.5 - Elaborer, rédiger et mettre en forme</t>
    </r>
    <r>
      <rPr>
        <sz val="11"/>
        <color rgb="FFFF0000"/>
        <rFont val="Calibri"/>
        <family val="2"/>
        <scheme val="minor"/>
      </rPr>
      <t xml:space="preserve"> (Tous les indicateurs sont obligatoires) </t>
    </r>
  </si>
  <si>
    <r>
      <t xml:space="preserve">C13.3 - Contrôler la qualité de la mise en œuvre </t>
    </r>
    <r>
      <rPr>
        <sz val="11"/>
        <color rgb="FFFF0000"/>
        <rFont val="Calibri"/>
        <family val="2"/>
        <scheme val="minor"/>
      </rPr>
      <t>(Au moins un indicateur obligatoire)</t>
    </r>
  </si>
  <si>
    <t>Ctrl</t>
  </si>
  <si>
    <t>Poids supprimé</t>
  </si>
  <si>
    <t>Poids réel</t>
  </si>
  <si>
    <t>Points</t>
  </si>
  <si>
    <t xml:space="preserve">NOM DU CANDIDAT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</si>
</sst>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10"/>
      <name val="Calibri"/>
      <family val="2"/>
      <scheme val="minor"/>
    </font>
    <font>
      <i/>
      <sz val="8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/>
    <xf numFmtId="0" fontId="3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2" fontId="0" fillId="2" borderId="5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8" fillId="0" borderId="0" xfId="0" applyFont="1"/>
    <xf numFmtId="0" fontId="12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wrapText="1"/>
    </xf>
    <xf numFmtId="0" fontId="0" fillId="0" borderId="0" xfId="0" applyFont="1" applyBorder="1"/>
    <xf numFmtId="0" fontId="9" fillId="0" borderId="0" xfId="0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5" fillId="0" borderId="1" xfId="1" applyFont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2" fontId="8" fillId="0" borderId="5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2" fontId="8" fillId="0" borderId="30" xfId="1" applyNumberFormat="1" applyFont="1" applyFill="1" applyBorder="1" applyAlignment="1">
      <alignment vertical="center"/>
    </xf>
    <xf numFmtId="9" fontId="1" fillId="2" borderId="5" xfId="1" applyFont="1" applyFill="1" applyBorder="1" applyAlignment="1">
      <alignment vertical="center"/>
    </xf>
    <xf numFmtId="9" fontId="8" fillId="0" borderId="30" xfId="0" applyNumberFormat="1" applyFont="1" applyFill="1" applyBorder="1" applyAlignment="1">
      <alignment vertical="center"/>
    </xf>
    <xf numFmtId="9" fontId="8" fillId="0" borderId="5" xfId="0" applyNumberFormat="1" applyFont="1" applyFill="1" applyBorder="1" applyAlignment="1">
      <alignment vertical="center"/>
    </xf>
    <xf numFmtId="9" fontId="0" fillId="2" borderId="5" xfId="0" applyNumberFormat="1" applyFont="1" applyFill="1" applyBorder="1" applyAlignment="1">
      <alignment vertical="center" wrapText="1"/>
    </xf>
    <xf numFmtId="9" fontId="8" fillId="0" borderId="5" xfId="0" applyNumberFormat="1" applyFont="1" applyBorder="1" applyAlignment="1">
      <alignment vertical="center"/>
    </xf>
    <xf numFmtId="9" fontId="8" fillId="0" borderId="31" xfId="0" applyNumberFormat="1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5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9" fontId="26" fillId="4" borderId="5" xfId="1" applyFont="1" applyFill="1" applyBorder="1" applyAlignment="1">
      <alignment horizontal="center" vertical="center"/>
    </xf>
    <xf numFmtId="9" fontId="28" fillId="4" borderId="5" xfId="0" applyNumberFormat="1" applyFont="1" applyFill="1" applyBorder="1" applyAlignment="1">
      <alignment horizontal="center" vertical="center"/>
    </xf>
    <xf numFmtId="2" fontId="27" fillId="4" borderId="5" xfId="1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9" fontId="8" fillId="0" borderId="0" xfId="1" applyFont="1" applyAlignment="1">
      <alignment horizontal="center" vertical="center" wrapText="1"/>
    </xf>
    <xf numFmtId="9" fontId="0" fillId="0" borderId="0" xfId="0" applyNumberFormat="1"/>
    <xf numFmtId="9" fontId="26" fillId="4" borderId="0" xfId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/>
    </xf>
    <xf numFmtId="164" fontId="27" fillId="4" borderId="5" xfId="1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 wrapText="1"/>
    </xf>
    <xf numFmtId="9" fontId="8" fillId="0" borderId="28" xfId="0" applyNumberFormat="1" applyFont="1" applyFill="1" applyBorder="1" applyAlignment="1">
      <alignment vertical="center"/>
    </xf>
    <xf numFmtId="9" fontId="5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>
      <alignment horizontal="center" vertical="center" textRotation="90"/>
    </xf>
    <xf numFmtId="0" fontId="24" fillId="0" borderId="30" xfId="0" applyFont="1" applyFill="1" applyBorder="1" applyAlignment="1">
      <alignment horizontal="center" vertical="center" textRotation="90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 textRotation="90"/>
    </xf>
    <xf numFmtId="0" fontId="0" fillId="0" borderId="30" xfId="0" applyFill="1" applyBorder="1" applyAlignment="1">
      <alignment horizontal="center" vertical="center" textRotation="9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Protection="1">
      <protection locked="0"/>
    </xf>
    <xf numFmtId="14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64" fontId="18" fillId="0" borderId="2" xfId="0" applyNumberFormat="1" applyFont="1" applyBorder="1" applyAlignment="1" applyProtection="1">
      <alignment horizontal="center" vertical="center"/>
      <protection locked="0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0" fontId="16" fillId="0" borderId="22" xfId="0" applyFont="1" applyBorder="1" applyAlignment="1" applyProtection="1">
      <alignment horizontal="center" vertical="top" wrapText="1"/>
      <protection locked="0"/>
    </xf>
    <xf numFmtId="0" fontId="16" fillId="0" borderId="23" xfId="0" applyFont="1" applyBorder="1" applyAlignment="1" applyProtection="1">
      <alignment horizontal="center" vertical="top" wrapText="1"/>
      <protection locked="0"/>
    </xf>
    <xf numFmtId="14" fontId="13" fillId="0" borderId="21" xfId="0" applyNumberFormat="1" applyFont="1" applyBorder="1" applyAlignment="1" applyProtection="1">
      <alignment horizontal="center" vertical="center"/>
      <protection locked="0"/>
    </xf>
    <xf numFmtId="14" fontId="13" fillId="0" borderId="22" xfId="0" applyNumberFormat="1" applyFont="1" applyBorder="1" applyAlignment="1" applyProtection="1">
      <alignment horizontal="center" vertical="center"/>
      <protection locked="0"/>
    </xf>
    <xf numFmtId="14" fontId="13" fillId="0" borderId="23" xfId="0" applyNumberFormat="1" applyFont="1" applyBorder="1" applyAlignment="1" applyProtection="1">
      <alignment horizontal="center" vertical="center"/>
      <protection locked="0"/>
    </xf>
    <xf numFmtId="164" fontId="14" fillId="0" borderId="17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41083084794"/>
          <c:y val="5.65633369974557E-3"/>
          <c:w val="0.77831783383041198"/>
          <c:h val="0.919073087003575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'Grille U61'!$P$6:$P$6</c:f>
            </c:numRef>
          </c:val>
          <c:extLst>
            <c:ext xmlns:c16="http://schemas.microsoft.com/office/drawing/2014/chart" uri="{C3380CC4-5D6E-409C-BE32-E72D297353CC}">
              <c16:uniqueId val="{00000000-996A-4715-9558-A69BC91CC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081112"/>
        <c:axId val="2134906072"/>
      </c:barChart>
      <c:catAx>
        <c:axId val="2135081112"/>
        <c:scaling>
          <c:orientation val="maxMin"/>
        </c:scaling>
        <c:delete val="1"/>
        <c:axPos val="l"/>
        <c:majorTickMark val="out"/>
        <c:minorTickMark val="none"/>
        <c:tickLblPos val="none"/>
        <c:crossAx val="2134906072"/>
        <c:crosses val="autoZero"/>
        <c:auto val="1"/>
        <c:lblAlgn val="ctr"/>
        <c:lblOffset val="100"/>
        <c:noMultiLvlLbl val="0"/>
      </c:catAx>
      <c:valAx>
        <c:axId val="2134906072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2135081112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41083084794"/>
          <c:y val="8.2223664647452404E-4"/>
          <c:w val="0.77831783383041198"/>
          <c:h val="0.906495130038012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'Grille U61'!$P$11:$P$12</c:f>
            </c:numRef>
          </c:val>
          <c:extLst>
            <c:ext xmlns:c16="http://schemas.microsoft.com/office/drawing/2014/chart" uri="{C3380CC4-5D6E-409C-BE32-E72D297353CC}">
              <c16:uniqueId val="{00000000-E5B6-472C-B03D-034EFF94F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44696"/>
        <c:axId val="2130420296"/>
      </c:barChart>
      <c:catAx>
        <c:axId val="2130544696"/>
        <c:scaling>
          <c:orientation val="maxMin"/>
        </c:scaling>
        <c:delete val="1"/>
        <c:axPos val="l"/>
        <c:majorTickMark val="out"/>
        <c:minorTickMark val="none"/>
        <c:tickLblPos val="none"/>
        <c:crossAx val="2130420296"/>
        <c:crosses val="autoZero"/>
        <c:auto val="1"/>
        <c:lblAlgn val="ctr"/>
        <c:lblOffset val="100"/>
        <c:noMultiLvlLbl val="0"/>
      </c:catAx>
      <c:valAx>
        <c:axId val="2130420296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2130544696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41083084794"/>
          <c:y val="8.2223664647452404E-4"/>
          <c:w val="0.77831783383041198"/>
          <c:h val="0.906495130038012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'Grille U61'!$P$14:$P$15</c:f>
            </c:numRef>
          </c:val>
          <c:extLst>
            <c:ext xmlns:c16="http://schemas.microsoft.com/office/drawing/2014/chart" uri="{C3380CC4-5D6E-409C-BE32-E72D297353CC}">
              <c16:uniqueId val="{00000000-276B-4ADE-9D14-CA11BF70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056424"/>
        <c:axId val="2135044088"/>
      </c:barChart>
      <c:catAx>
        <c:axId val="2135056424"/>
        <c:scaling>
          <c:orientation val="maxMin"/>
        </c:scaling>
        <c:delete val="1"/>
        <c:axPos val="l"/>
        <c:majorTickMark val="out"/>
        <c:minorTickMark val="none"/>
        <c:tickLblPos val="none"/>
        <c:crossAx val="2135044088"/>
        <c:crosses val="autoZero"/>
        <c:auto val="1"/>
        <c:lblAlgn val="ctr"/>
        <c:lblOffset val="100"/>
        <c:noMultiLvlLbl val="0"/>
      </c:catAx>
      <c:valAx>
        <c:axId val="2135044088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2135056424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41083084794"/>
          <c:y val="2.5927706612687999E-2"/>
          <c:w val="0.77831783383041198"/>
          <c:h val="0.938232776105653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'Grille U61'!$P$17:$P$18</c:f>
            </c:numRef>
          </c:val>
          <c:extLst>
            <c:ext xmlns:c16="http://schemas.microsoft.com/office/drawing/2014/chart" uri="{C3380CC4-5D6E-409C-BE32-E72D297353CC}">
              <c16:uniqueId val="{00000000-CA19-419A-A12A-F0C9C7D9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469448"/>
        <c:axId val="2130434504"/>
      </c:barChart>
      <c:catAx>
        <c:axId val="2130469448"/>
        <c:scaling>
          <c:orientation val="maxMin"/>
        </c:scaling>
        <c:delete val="1"/>
        <c:axPos val="l"/>
        <c:majorTickMark val="out"/>
        <c:minorTickMark val="none"/>
        <c:tickLblPos val="none"/>
        <c:crossAx val="2130434504"/>
        <c:crosses val="autoZero"/>
        <c:auto val="1"/>
        <c:lblAlgn val="ctr"/>
        <c:lblOffset val="100"/>
        <c:noMultiLvlLbl val="0"/>
      </c:catAx>
      <c:valAx>
        <c:axId val="2130434504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2130469448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41083084794"/>
          <c:y val="5.65633369974557E-3"/>
          <c:w val="0.77831783383041198"/>
          <c:h val="0.919073087003575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'Grille U61'!$P$6:$P$6</c:f>
            </c:numRef>
          </c:val>
          <c:extLst>
            <c:ext xmlns:c16="http://schemas.microsoft.com/office/drawing/2014/chart" uri="{C3380CC4-5D6E-409C-BE32-E72D297353CC}">
              <c16:uniqueId val="{00000000-C755-475C-9B15-7BA6E288F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220344"/>
        <c:axId val="2124878008"/>
      </c:barChart>
      <c:catAx>
        <c:axId val="2138220344"/>
        <c:scaling>
          <c:orientation val="maxMin"/>
        </c:scaling>
        <c:delete val="1"/>
        <c:axPos val="l"/>
        <c:majorTickMark val="out"/>
        <c:minorTickMark val="none"/>
        <c:tickLblPos val="none"/>
        <c:crossAx val="2124878008"/>
        <c:crosses val="autoZero"/>
        <c:auto val="1"/>
        <c:lblAlgn val="ctr"/>
        <c:lblOffset val="100"/>
        <c:noMultiLvlLbl val="0"/>
      </c:catAx>
      <c:valAx>
        <c:axId val="2124878008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2138220344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41083084794"/>
          <c:y val="8.2223664647452404E-4"/>
          <c:w val="0.77831783383041198"/>
          <c:h val="0.906495130038012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'Grille U61'!$P$11:$P$12</c:f>
            </c:numRef>
          </c:val>
          <c:extLst>
            <c:ext xmlns:c16="http://schemas.microsoft.com/office/drawing/2014/chart" uri="{C3380CC4-5D6E-409C-BE32-E72D297353CC}">
              <c16:uniqueId val="{00000000-AF72-4810-87DC-EDD0C09C7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386296"/>
        <c:axId val="2130269784"/>
      </c:barChart>
      <c:catAx>
        <c:axId val="2130386296"/>
        <c:scaling>
          <c:orientation val="maxMin"/>
        </c:scaling>
        <c:delete val="1"/>
        <c:axPos val="l"/>
        <c:majorTickMark val="out"/>
        <c:minorTickMark val="none"/>
        <c:tickLblPos val="none"/>
        <c:crossAx val="2130269784"/>
        <c:crosses val="autoZero"/>
        <c:auto val="1"/>
        <c:lblAlgn val="ctr"/>
        <c:lblOffset val="100"/>
        <c:noMultiLvlLbl val="0"/>
      </c:catAx>
      <c:valAx>
        <c:axId val="2130269784"/>
        <c:scaling>
          <c:orientation val="minMax"/>
          <c:max val="1"/>
        </c:scaling>
        <c:delete val="1"/>
        <c:axPos val="t"/>
        <c:majorGridlines/>
        <c:numFmt formatCode="General" sourceLinked="1"/>
        <c:majorTickMark val="none"/>
        <c:minorTickMark val="none"/>
        <c:tickLblPos val="none"/>
        <c:crossAx val="2130386296"/>
        <c:crossesAt val="0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35719</xdr:rowOff>
    </xdr:from>
    <xdr:to>
      <xdr:col>10</xdr:col>
      <xdr:colOff>0</xdr:colOff>
      <xdr:row>9</xdr:row>
      <xdr:rowOff>119062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10</xdr:row>
      <xdr:rowOff>47624</xdr:rowOff>
    </xdr:from>
    <xdr:to>
      <xdr:col>10</xdr:col>
      <xdr:colOff>0</xdr:colOff>
      <xdr:row>12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246063</xdr:colOff>
      <xdr:row>28</xdr:row>
      <xdr:rowOff>115093</xdr:rowOff>
    </xdr:from>
    <xdr:to>
      <xdr:col>7</xdr:col>
      <xdr:colOff>222250</xdr:colOff>
      <xdr:row>28</xdr:row>
      <xdr:rowOff>353218</xdr:rowOff>
    </xdr:to>
    <xdr:sp macro="" textlink="">
      <xdr:nvSpPr>
        <xdr:cNvPr id="5" name="Flèche à angle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18863" y="13145293"/>
          <a:ext cx="252412" cy="238125"/>
        </a:xfrm>
        <a:prstGeom prst="bent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81643</xdr:colOff>
      <xdr:row>0</xdr:row>
      <xdr:rowOff>81643</xdr:rowOff>
    </xdr:from>
    <xdr:to>
      <xdr:col>12</xdr:col>
      <xdr:colOff>176893</xdr:colOff>
      <xdr:row>0</xdr:row>
      <xdr:rowOff>1023938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21143" y="81643"/>
          <a:ext cx="2917031" cy="94229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80% minumum, en poids, des critères sont obligatoires à évaluer.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15</xdr:row>
      <xdr:rowOff>81642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15</xdr:row>
      <xdr:rowOff>330652</xdr:rowOff>
    </xdr:from>
    <xdr:to>
      <xdr:col>10</xdr:col>
      <xdr:colOff>0</xdr:colOff>
      <xdr:row>22</xdr:row>
      <xdr:rowOff>136071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28</xdr:row>
      <xdr:rowOff>95250</xdr:rowOff>
    </xdr:from>
    <xdr:to>
      <xdr:col>10</xdr:col>
      <xdr:colOff>0</xdr:colOff>
      <xdr:row>28</xdr:row>
      <xdr:rowOff>285750</xdr:rowOff>
    </xdr:to>
    <xdr:sp macro="" textlink="">
      <xdr:nvSpPr>
        <xdr:cNvPr id="11" name="Flèche droi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10201272" y="9305925"/>
          <a:ext cx="738189" cy="190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0</xdr:colOff>
      <xdr:row>3</xdr:row>
      <xdr:rowOff>35719</xdr:rowOff>
    </xdr:from>
    <xdr:to>
      <xdr:col>10</xdr:col>
      <xdr:colOff>0</xdr:colOff>
      <xdr:row>6</xdr:row>
      <xdr:rowOff>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A28E184D-0444-43B5-8EE4-770F57980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7</xdr:row>
      <xdr:rowOff>47624</xdr:rowOff>
    </xdr:from>
    <xdr:to>
      <xdr:col>10</xdr:col>
      <xdr:colOff>0</xdr:colOff>
      <xdr:row>9</xdr:row>
      <xdr:rowOff>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433D285E-6A05-4C6E-84B9-540442BF2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topLeftCell="B25" zoomScale="205" zoomScaleNormal="205" zoomScalePageLayoutView="85" workbookViewId="0">
      <selection activeCell="B1" sqref="B1"/>
    </sheetView>
  </sheetViews>
  <sheetFormatPr baseColWidth="10" defaultRowHeight="15" x14ac:dyDescent="0.2"/>
  <cols>
    <col min="1" max="1" width="61.5" style="18" customWidth="1"/>
    <col min="2" max="2" width="107.83203125" style="34" bestFit="1" customWidth="1"/>
    <col min="3" max="3" width="13.5" customWidth="1"/>
    <col min="4" max="7" width="4.1640625" customWidth="1"/>
    <col min="8" max="8" width="4.1640625" style="27" customWidth="1"/>
    <col min="9" max="10" width="7.33203125" style="4" customWidth="1"/>
    <col min="11" max="11" width="9.83203125" customWidth="1"/>
    <col min="12" max="12" width="3" style="5" customWidth="1"/>
    <col min="13" max="13" width="3.1640625" style="5" customWidth="1"/>
    <col min="14" max="14" width="9.5" customWidth="1"/>
    <col min="15" max="15" width="1.6640625" customWidth="1"/>
    <col min="16" max="16" width="4.1640625" style="5" hidden="1" customWidth="1"/>
    <col min="17" max="22" width="0" hidden="1" customWidth="1"/>
  </cols>
  <sheetData>
    <row r="1" spans="1:23" ht="108.75" customHeight="1" thickBot="1" x14ac:dyDescent="0.25">
      <c r="A1" s="1" t="s">
        <v>31</v>
      </c>
      <c r="B1" s="65" t="s">
        <v>46</v>
      </c>
      <c r="C1" s="103" t="s">
        <v>32</v>
      </c>
      <c r="D1" s="104"/>
      <c r="E1" s="104"/>
      <c r="F1" s="104"/>
      <c r="G1" s="105"/>
      <c r="H1" s="2"/>
      <c r="I1" s="3"/>
      <c r="J1" s="3"/>
      <c r="K1" s="4"/>
      <c r="N1" s="106" t="s">
        <v>0</v>
      </c>
      <c r="O1" s="4"/>
    </row>
    <row r="2" spans="1:23" s="11" customFormat="1" ht="32.25" customHeight="1" thickBot="1" x14ac:dyDescent="0.25">
      <c r="A2" s="6" t="s">
        <v>1</v>
      </c>
      <c r="B2" s="7" t="s">
        <v>2</v>
      </c>
      <c r="C2" s="8" t="s">
        <v>3</v>
      </c>
      <c r="D2" s="8">
        <v>0</v>
      </c>
      <c r="E2" s="8">
        <v>1</v>
      </c>
      <c r="F2" s="8">
        <v>2</v>
      </c>
      <c r="G2" s="9">
        <v>3</v>
      </c>
      <c r="H2" s="10"/>
      <c r="J2" s="11" t="s">
        <v>44</v>
      </c>
      <c r="K2" s="57" t="s">
        <v>4</v>
      </c>
      <c r="L2" s="12"/>
      <c r="M2" s="12"/>
      <c r="N2" s="106"/>
      <c r="P2" s="12"/>
      <c r="Q2" s="11" t="s">
        <v>42</v>
      </c>
      <c r="R2" s="11" t="s">
        <v>43</v>
      </c>
      <c r="S2" s="11" t="s">
        <v>44</v>
      </c>
      <c r="T2" s="11" t="s">
        <v>45</v>
      </c>
    </row>
    <row r="3" spans="1:23" s="11" customFormat="1" ht="25" customHeight="1" x14ac:dyDescent="0.2">
      <c r="A3" s="107" t="s">
        <v>38</v>
      </c>
      <c r="B3" s="108"/>
      <c r="C3" s="108"/>
      <c r="D3" s="108"/>
      <c r="E3" s="108"/>
      <c r="F3" s="108"/>
      <c r="G3" s="109"/>
      <c r="H3" s="13"/>
      <c r="I3" s="59">
        <v>0.2</v>
      </c>
      <c r="J3" s="59">
        <f>S3</f>
        <v>0.22222222222222224</v>
      </c>
      <c r="K3" s="14">
        <f>SUM(K4:K6)</f>
        <v>0</v>
      </c>
      <c r="L3" s="5"/>
      <c r="M3" s="12"/>
      <c r="N3" s="36">
        <f>IF(M4=0,I3,0)</f>
        <v>0</v>
      </c>
      <c r="P3" s="12"/>
      <c r="S3" s="84">
        <f>IF(T13=0,I3/(I3+I7+I10+I16+I19+I23),I3)</f>
        <v>0.22222222222222224</v>
      </c>
      <c r="T3" s="88">
        <f>SUM(T4:T6)</f>
        <v>0</v>
      </c>
      <c r="W3" s="91"/>
    </row>
    <row r="4" spans="1:23" s="45" customFormat="1" ht="25" customHeight="1" x14ac:dyDescent="0.2">
      <c r="A4" s="42"/>
      <c r="B4" s="38" t="s">
        <v>14</v>
      </c>
      <c r="C4" s="110" t="s">
        <v>33</v>
      </c>
      <c r="D4" s="66"/>
      <c r="E4" s="66"/>
      <c r="F4" s="66"/>
      <c r="G4" s="66"/>
      <c r="H4" s="15" t="str">
        <f t="shared" ref="H4:H6" si="0">(IF(L4="","◄",""))</f>
        <v>◄</v>
      </c>
      <c r="I4" s="60">
        <v>0.4</v>
      </c>
      <c r="J4" s="60"/>
      <c r="K4" s="58">
        <f>(IF(E4&lt;&gt;"",1/3,0)+IF(F4&lt;&gt;"",2/3,0)+IF(G4&lt;&gt;"",1,0))*N4*S$3*20</f>
        <v>0</v>
      </c>
      <c r="L4" s="47" t="str">
        <f>IF(COUNTBLANK(D4:G4)=3,1,"")</f>
        <v/>
      </c>
      <c r="M4" s="55">
        <f>I4</f>
        <v>0.4</v>
      </c>
      <c r="N4" s="56">
        <f>M4</f>
        <v>0.4</v>
      </c>
      <c r="O4" s="48"/>
      <c r="P4" s="49" t="str">
        <f>IF(C4="",IF(D4&lt;&gt;"",0.02,(K4/(N4*I$5*20))),"")</f>
        <v/>
      </c>
      <c r="Q4" s="80" t="str">
        <f>IF(COUNTBLANK(D4:G4)=3,1,"")</f>
        <v/>
      </c>
      <c r="R4" s="81">
        <f>I4</f>
        <v>0.4</v>
      </c>
      <c r="S4" s="80">
        <f>IF(R4=0,0,I4/SUM(R$4:R$6))</f>
        <v>0.4</v>
      </c>
      <c r="T4" s="90">
        <f>IF(E4&lt;&gt;"",1/3,0)+IF(F4&lt;&gt;"",2/3,0)+IF(G4&lt;&gt;"",1,0)*S4*S$3*20</f>
        <v>0</v>
      </c>
      <c r="U4" s="83">
        <f>IF(D4&lt;&gt;"",0.02,(T4/(S4*S$3*20)))</f>
        <v>0</v>
      </c>
    </row>
    <row r="5" spans="1:23" s="45" customFormat="1" ht="25" customHeight="1" x14ac:dyDescent="0.2">
      <c r="A5" s="43"/>
      <c r="B5" s="54" t="s">
        <v>15</v>
      </c>
      <c r="C5" s="111"/>
      <c r="D5" s="66"/>
      <c r="E5" s="66"/>
      <c r="F5" s="66"/>
      <c r="G5" s="66"/>
      <c r="H5" s="15" t="str">
        <f t="shared" si="0"/>
        <v>◄</v>
      </c>
      <c r="I5" s="61">
        <v>0.2</v>
      </c>
      <c r="J5" s="60"/>
      <c r="K5" s="58">
        <f>(IF(E5&lt;&gt;"",1/3,0)+IF(F5&lt;&gt;"",2/3,0)+IF(G5&lt;&gt;"",1,0))*N5*S$3*20</f>
        <v>0</v>
      </c>
      <c r="L5" s="47" t="str">
        <f t="shared" ref="L5:L12" si="1">IF(COUNTBLANK(D5:G5)=3,1,"")</f>
        <v/>
      </c>
      <c r="M5" s="55">
        <f t="shared" ref="M5:M6" si="2">I5</f>
        <v>0.2</v>
      </c>
      <c r="N5" s="56">
        <f t="shared" ref="N5:N6" si="3">M5</f>
        <v>0.2</v>
      </c>
      <c r="O5" s="48"/>
      <c r="P5" s="49">
        <f>IF(C5="",IF(D5&lt;&gt;"",0.02,(K5/(N5*I$5*20))),"")</f>
        <v>0</v>
      </c>
      <c r="Q5" s="80" t="str">
        <f>IF(COUNTBLANK(D5:G5)=3,1,"")</f>
        <v/>
      </c>
      <c r="R5" s="81">
        <f>I5</f>
        <v>0.2</v>
      </c>
      <c r="S5" s="80">
        <f t="shared" ref="S5:S6" si="4">IF(R5=0,0,I5/SUM(R$4:R$6))</f>
        <v>0.2</v>
      </c>
      <c r="T5" s="90">
        <f>IF(E5&lt;&gt;"",1/3,0)+IF(F5&lt;&gt;"",2/3,0)+IF(G5&lt;&gt;"",1,0)*S5*S$3*20</f>
        <v>0</v>
      </c>
      <c r="U5" s="83">
        <f>IF(D5&lt;&gt;"",0.02,(T5/(S5*S$3*20)))</f>
        <v>0</v>
      </c>
    </row>
    <row r="6" spans="1:23" s="45" customFormat="1" ht="25" customHeight="1" x14ac:dyDescent="0.2">
      <c r="A6" s="44"/>
      <c r="B6" s="54" t="s">
        <v>16</v>
      </c>
      <c r="C6" s="112"/>
      <c r="D6" s="66"/>
      <c r="E6" s="66"/>
      <c r="F6" s="66"/>
      <c r="G6" s="66"/>
      <c r="H6" s="15" t="str">
        <f t="shared" si="0"/>
        <v>◄</v>
      </c>
      <c r="I6" s="61">
        <v>0.4</v>
      </c>
      <c r="J6" s="60"/>
      <c r="K6" s="58">
        <f>(IF(E6&lt;&gt;"",1/3,0)+IF(F6&lt;&gt;"",2/3,0)+IF(G6&lt;&gt;"",1,0))*N6*S$3*20</f>
        <v>0</v>
      </c>
      <c r="L6" s="47" t="str">
        <f t="shared" si="1"/>
        <v/>
      </c>
      <c r="M6" s="55">
        <f t="shared" si="2"/>
        <v>0.4</v>
      </c>
      <c r="N6" s="56">
        <f t="shared" si="3"/>
        <v>0.4</v>
      </c>
      <c r="O6" s="48"/>
      <c r="P6" s="49">
        <f>IF(C6="",IF(D6&lt;&gt;"",0.02,(K6/(N6*I$5*20))),"")</f>
        <v>0</v>
      </c>
      <c r="Q6" s="80" t="str">
        <f>IF(COUNTBLANK(D6:G6)=3,1,"")</f>
        <v/>
      </c>
      <c r="R6" s="81">
        <f>I6</f>
        <v>0.4</v>
      </c>
      <c r="S6" s="80">
        <f t="shared" si="4"/>
        <v>0.4</v>
      </c>
      <c r="T6" s="90">
        <f>IF(E6&lt;&gt;"",1/3,0)+IF(F6&lt;&gt;"",2/3,0)+IF(G6&lt;&gt;"",1,0)*S6*S$3*20</f>
        <v>0</v>
      </c>
      <c r="U6" s="83">
        <f>IF(D6&lt;&gt;"",0.02,(T6/(S6*S$3*20)))</f>
        <v>0</v>
      </c>
    </row>
    <row r="7" spans="1:23" ht="25" customHeight="1" x14ac:dyDescent="0.2">
      <c r="A7" s="100" t="s">
        <v>34</v>
      </c>
      <c r="B7" s="101"/>
      <c r="C7" s="101"/>
      <c r="D7" s="101"/>
      <c r="E7" s="101"/>
      <c r="F7" s="101"/>
      <c r="G7" s="102"/>
      <c r="H7" s="13"/>
      <c r="I7" s="62">
        <v>0.2</v>
      </c>
      <c r="J7" s="62">
        <f>S7</f>
        <v>0.22222222222222227</v>
      </c>
      <c r="K7" s="14">
        <f>SUM(K8:K9)</f>
        <v>0</v>
      </c>
      <c r="L7" s="47"/>
      <c r="N7" s="36">
        <f>IF(SUM(M8:M9)=0,I7,0)</f>
        <v>0</v>
      </c>
      <c r="O7" s="4"/>
      <c r="S7" s="84">
        <f>IF(T13=0,I7/(I7+I10+I16+I19+I23+I3),I7)</f>
        <v>0.22222222222222227</v>
      </c>
      <c r="T7" s="88">
        <f>SUM(T8:T9)</f>
        <v>0</v>
      </c>
    </row>
    <row r="8" spans="1:23" s="45" customFormat="1" ht="25" customHeight="1" x14ac:dyDescent="0.2">
      <c r="A8" s="50"/>
      <c r="B8" s="38" t="s">
        <v>14</v>
      </c>
      <c r="C8" s="98" t="s">
        <v>33</v>
      </c>
      <c r="D8" s="67"/>
      <c r="E8" s="67"/>
      <c r="F8" s="67"/>
      <c r="G8" s="67"/>
      <c r="H8" s="15" t="str">
        <f t="shared" ref="H8:H9" si="5">(IF(L8="","◄",""))</f>
        <v>◄</v>
      </c>
      <c r="I8" s="63">
        <v>0.5</v>
      </c>
      <c r="J8" s="63"/>
      <c r="K8" s="46">
        <f>(IF(E8&lt;&gt;"",1/3,0)+IF(F8&lt;&gt;"",2/3,0)+IF(G8&lt;&gt;"",1,0))*N8*S$7*20</f>
        <v>0</v>
      </c>
      <c r="L8" s="47" t="str">
        <f t="shared" ref="L8:L9" si="6">IF(COUNTBLANK(D8:G8)=3,1,"")</f>
        <v/>
      </c>
      <c r="M8" s="55">
        <f>I8</f>
        <v>0.5</v>
      </c>
      <c r="N8" s="56">
        <f>M8</f>
        <v>0.5</v>
      </c>
      <c r="O8" s="48"/>
      <c r="P8" s="49" t="str">
        <f>IF(C8="",IF(D8&lt;&gt;"",0.02,(K8/(N8*I$10*20))),"")</f>
        <v/>
      </c>
      <c r="Q8" s="80" t="str">
        <f>IF(COUNTBLANK(D8:G8)=3,1,"")</f>
        <v/>
      </c>
      <c r="R8" s="81">
        <f>I8</f>
        <v>0.5</v>
      </c>
      <c r="S8" s="80">
        <f>IF(R8=0,0,I8/SUM(R$8:R$9))</f>
        <v>0.5</v>
      </c>
      <c r="T8" s="82">
        <f>IF(E8&lt;&gt;"",1/3,0)+IF(F8&lt;&gt;"",2/3,0)+IF(G8&lt;&gt;"",1,0)*S8*S$7*20</f>
        <v>0</v>
      </c>
      <c r="U8" s="83">
        <f>IF(D8&lt;&gt;"",0.02,(T8/(S8*S$7*20)))</f>
        <v>0</v>
      </c>
    </row>
    <row r="9" spans="1:23" s="45" customFormat="1" ht="25" customHeight="1" x14ac:dyDescent="0.2">
      <c r="A9" s="51"/>
      <c r="B9" s="54" t="s">
        <v>15</v>
      </c>
      <c r="C9" s="99"/>
      <c r="D9" s="67"/>
      <c r="E9" s="67"/>
      <c r="F9" s="67"/>
      <c r="G9" s="67"/>
      <c r="H9" s="15" t="str">
        <f t="shared" si="5"/>
        <v>◄</v>
      </c>
      <c r="I9" s="63">
        <v>0.5</v>
      </c>
      <c r="J9" s="63"/>
      <c r="K9" s="46">
        <f>(IF(E9&lt;&gt;"",1/3,0)+IF(F9&lt;&gt;"",2/3,0)+IF(G9&lt;&gt;"",1,0))*N9*S$7*20</f>
        <v>0</v>
      </c>
      <c r="L9" s="47" t="str">
        <f t="shared" si="6"/>
        <v/>
      </c>
      <c r="M9" s="55">
        <f>I9</f>
        <v>0.5</v>
      </c>
      <c r="N9" s="56">
        <f>M9</f>
        <v>0.5</v>
      </c>
      <c r="O9" s="48"/>
      <c r="P9" s="49">
        <f>IF(C9="",IF(D9&lt;&gt;"",0.02,(K9/(N9*I$10*20))),"")</f>
        <v>0</v>
      </c>
      <c r="Q9" s="80" t="str">
        <f>IF(COUNTBLANK(D9:G9)=3,1,"")</f>
        <v/>
      </c>
      <c r="R9" s="81">
        <f>I9</f>
        <v>0.5</v>
      </c>
      <c r="S9" s="80">
        <f>IF(R9=0,0,I9/SUM(R$8:R$9))</f>
        <v>0.5</v>
      </c>
      <c r="T9" s="82">
        <f>IF((C9&lt;&gt;""),0,(IF(E9&lt;&gt;"",1/3,0)+IF(F9&lt;&gt;"",2/3,0)+IF(G9&lt;&gt;"",1,0))*S9*S$7*20)</f>
        <v>0</v>
      </c>
      <c r="U9" s="83">
        <f>IF(D9&lt;&gt;"",0.02,(T9/(S9*S7*20)))</f>
        <v>0</v>
      </c>
    </row>
    <row r="10" spans="1:23" ht="25" customHeight="1" x14ac:dyDescent="0.2">
      <c r="A10" s="100" t="s">
        <v>40</v>
      </c>
      <c r="B10" s="101"/>
      <c r="C10" s="101"/>
      <c r="D10" s="101"/>
      <c r="E10" s="101"/>
      <c r="F10" s="101"/>
      <c r="G10" s="102"/>
      <c r="H10" s="13"/>
      <c r="I10" s="62">
        <v>0.2</v>
      </c>
      <c r="J10" s="62">
        <f>S10</f>
        <v>0.22222222222222227</v>
      </c>
      <c r="K10" s="14">
        <f>SUM(K11:K12)</f>
        <v>0</v>
      </c>
      <c r="L10" s="47"/>
      <c r="N10" s="36">
        <f>IF(SUM(M11:M12)=0,I10,0)</f>
        <v>0</v>
      </c>
      <c r="O10" s="4"/>
      <c r="S10" s="84">
        <f>IF(T13=0,I10/(I10+I19+I16+I23+I3+I7),I10)</f>
        <v>0.22222222222222227</v>
      </c>
      <c r="T10" s="88">
        <f>SUM(T11:T12)</f>
        <v>0</v>
      </c>
    </row>
    <row r="11" spans="1:23" s="45" customFormat="1" ht="25" customHeight="1" x14ac:dyDescent="0.2">
      <c r="A11" s="50"/>
      <c r="B11" s="54" t="s">
        <v>17</v>
      </c>
      <c r="C11" s="98" t="s">
        <v>33</v>
      </c>
      <c r="D11" s="67"/>
      <c r="E11" s="67"/>
      <c r="F11" s="67"/>
      <c r="G11" s="67"/>
      <c r="H11" s="15" t="str">
        <f t="shared" ref="H11:H12" si="7">(IF(L11="","◄",""))</f>
        <v>◄</v>
      </c>
      <c r="I11" s="63">
        <v>0.5</v>
      </c>
      <c r="J11" s="63"/>
      <c r="K11" s="46">
        <f>(IF(E11&lt;&gt;"",1/3,0)+IF(F11&lt;&gt;"",2/3,0)+IF(G11&lt;&gt;"",1,0))*N11*S$10*20</f>
        <v>0</v>
      </c>
      <c r="L11" s="47" t="str">
        <f t="shared" si="1"/>
        <v/>
      </c>
      <c r="M11" s="55">
        <f>I11</f>
        <v>0.5</v>
      </c>
      <c r="N11" s="56">
        <f>M11</f>
        <v>0.5</v>
      </c>
      <c r="O11" s="48"/>
      <c r="P11" s="49" t="str">
        <f>IF(C11="",IF(D11&lt;&gt;"",0.02,(K11/(N11*I$10*20))),"")</f>
        <v/>
      </c>
      <c r="Q11" s="80" t="str">
        <f>IF(COUNTBLANK(D11:G11)=3,1,"")</f>
        <v/>
      </c>
      <c r="R11" s="81">
        <f>I11</f>
        <v>0.5</v>
      </c>
      <c r="S11" s="80">
        <f>IF(R11=0,0,I11/SUM(R$11:R$12))</f>
        <v>0.5</v>
      </c>
      <c r="T11" s="82">
        <f>IF(E11&lt;&gt;"",1/3,0)+IF(F11&lt;&gt;"",2/3,0)+IF(G11&lt;&gt;"",1,0)*S11*S$10*20</f>
        <v>0</v>
      </c>
      <c r="U11" s="83">
        <f>IF(D11&lt;&gt;"",0.02,(T11/(S11*S$10*20)))</f>
        <v>0</v>
      </c>
    </row>
    <row r="12" spans="1:23" s="45" customFormat="1" ht="25" customHeight="1" x14ac:dyDescent="0.2">
      <c r="A12" s="51"/>
      <c r="B12" s="54" t="s">
        <v>18</v>
      </c>
      <c r="C12" s="99"/>
      <c r="D12" s="67"/>
      <c r="E12" s="67"/>
      <c r="F12" s="67"/>
      <c r="G12" s="67"/>
      <c r="H12" s="15" t="str">
        <f t="shared" si="7"/>
        <v>◄</v>
      </c>
      <c r="I12" s="63">
        <v>0.5</v>
      </c>
      <c r="J12" s="63"/>
      <c r="K12" s="46">
        <f>(IF(E12&lt;&gt;"",1/3,0)+IF(F12&lt;&gt;"",2/3,0)+IF(G12&lt;&gt;"",1,0))*N12*S$10*20</f>
        <v>0</v>
      </c>
      <c r="L12" s="47" t="str">
        <f t="shared" si="1"/>
        <v/>
      </c>
      <c r="M12" s="55">
        <f>I12</f>
        <v>0.5</v>
      </c>
      <c r="N12" s="56">
        <f>M12</f>
        <v>0.5</v>
      </c>
      <c r="O12" s="48"/>
      <c r="P12" s="49">
        <f>IF(C12="",IF(D12&lt;&gt;"",0.02,(K12/(N12*I$10*20))),"")</f>
        <v>0</v>
      </c>
      <c r="Q12" s="80" t="str">
        <f>IF(COUNTBLANK(D12:G12)=3,1,"")</f>
        <v/>
      </c>
      <c r="R12" s="81">
        <f>I12</f>
        <v>0.5</v>
      </c>
      <c r="S12" s="80">
        <f>IF(R12=0,0,I12/SUM(R$11:R$12))</f>
        <v>0.5</v>
      </c>
      <c r="T12" s="82">
        <f>IF(E12&lt;&gt;"",1/3,0)+IF(F12&lt;&gt;"",2/3,0)+IF(G12&lt;&gt;"",1,0)*S12*S$10*20</f>
        <v>0</v>
      </c>
      <c r="U12" s="83">
        <f>IF(D12&lt;&gt;"",0.02,(T12/(S12*S$10*20)))</f>
        <v>0</v>
      </c>
    </row>
    <row r="13" spans="1:23" ht="25" customHeight="1" x14ac:dyDescent="0.2">
      <c r="A13" s="100" t="s">
        <v>39</v>
      </c>
      <c r="B13" s="101"/>
      <c r="C13" s="101"/>
      <c r="D13" s="101"/>
      <c r="E13" s="101"/>
      <c r="F13" s="101"/>
      <c r="G13" s="102"/>
      <c r="H13" s="15"/>
      <c r="I13" s="62">
        <v>0.1</v>
      </c>
      <c r="J13" s="62">
        <f>S13</f>
        <v>0</v>
      </c>
      <c r="K13" s="14">
        <f>SUM(K14:K15)</f>
        <v>0</v>
      </c>
      <c r="N13" s="36">
        <f>IF(SUM(M14:M15)=0,I13,0)</f>
        <v>0</v>
      </c>
      <c r="O13" s="4"/>
      <c r="R13" s="87">
        <f>I13</f>
        <v>0.1</v>
      </c>
      <c r="S13" s="86">
        <f>IF(T13=0,0%,I13)</f>
        <v>0</v>
      </c>
      <c r="T13" s="88">
        <f>SUM(T14:T15)</f>
        <v>0</v>
      </c>
      <c r="U13" s="89"/>
    </row>
    <row r="14" spans="1:23" s="45" customFormat="1" ht="25" customHeight="1" x14ac:dyDescent="0.2">
      <c r="A14" s="52"/>
      <c r="B14" s="54" t="s">
        <v>19</v>
      </c>
      <c r="C14" s="66"/>
      <c r="D14" s="66"/>
      <c r="E14" s="66"/>
      <c r="F14" s="66"/>
      <c r="G14" s="66"/>
      <c r="H14" s="15" t="str">
        <f>(IF(L14="","◄",""))</f>
        <v>◄</v>
      </c>
      <c r="I14" s="61">
        <v>0.5</v>
      </c>
      <c r="J14" s="61"/>
      <c r="K14" s="46">
        <f>(IF(C14="",(IF(E14&lt;&gt;"",1/3,0)+IF(F14&lt;&gt;"",2/3,0)+IF(G14&lt;&gt;"",1,0))*N14*R$13*20,""))</f>
        <v>0</v>
      </c>
      <c r="L14" s="47" t="str">
        <f>IF(COUNTBLANK(C14:G14)=4,1,"")</f>
        <v/>
      </c>
      <c r="M14" s="47">
        <f>IF(C14="",I14,0)</f>
        <v>0.5</v>
      </c>
      <c r="N14" s="39">
        <f>IF(M14=0,0,I14/SUM(M$14:M$15))</f>
        <v>0.5</v>
      </c>
      <c r="O14" s="48"/>
      <c r="P14" s="49">
        <f>IF(C14="",IF(D14&lt;&gt;"",0.02,(K14/(N14*I$13*20))),"")</f>
        <v>0</v>
      </c>
      <c r="Q14" s="80" t="str">
        <f>IF(C14="",IF(COUNTBLANK(D14:G14)=3,1,""),IF(COUNTBLANK(D14:G14)&lt;&gt;4,"",1))</f>
        <v/>
      </c>
      <c r="R14" s="81">
        <f>IF(C14="",I14,0)</f>
        <v>0.5</v>
      </c>
      <c r="S14" s="80">
        <f>IF(R14=0,0,I14/SUM(R$14:R$15))</f>
        <v>0.5</v>
      </c>
      <c r="T14" s="82">
        <f>IF((C14&lt;&gt;""),0,(IF(E14&lt;&gt;"",1/3,0)+IF(F14&lt;&gt;"",2/3,0)+IF(G14&lt;&gt;"",1,0))*S14*R$13*20)</f>
        <v>0</v>
      </c>
      <c r="U14" s="83">
        <f>IF(D14&lt;&gt;"",0.02,(T14/(S14*R$13*20)))</f>
        <v>0</v>
      </c>
    </row>
    <row r="15" spans="1:23" s="45" customFormat="1" ht="25" customHeight="1" x14ac:dyDescent="0.2">
      <c r="A15" s="53"/>
      <c r="B15" s="54" t="s">
        <v>20</v>
      </c>
      <c r="C15" s="66"/>
      <c r="D15" s="67"/>
      <c r="E15" s="67"/>
      <c r="F15" s="67"/>
      <c r="G15" s="67"/>
      <c r="H15" s="15" t="str">
        <f>(IF(L15="","◄",""))</f>
        <v>◄</v>
      </c>
      <c r="I15" s="63">
        <v>0.5</v>
      </c>
      <c r="J15" s="63"/>
      <c r="K15" s="46">
        <f>(IF(C15="",(IF(E15&lt;&gt;"",1/3,0)+IF(F15&lt;&gt;"",2/3,0)+IF(G15&lt;&gt;"",1,0))*N15*R$13*20,""))</f>
        <v>0</v>
      </c>
      <c r="L15" s="47" t="str">
        <f t="shared" ref="L15:L28" si="8">IF(COUNTBLANK(C15:G15)=4,1,"")</f>
        <v/>
      </c>
      <c r="M15" s="47">
        <f>IF(C15="",I15,0)</f>
        <v>0.5</v>
      </c>
      <c r="N15" s="39">
        <f>IF(M15=0,0,I15/SUM(M$14:M$15))</f>
        <v>0.5</v>
      </c>
      <c r="O15" s="48"/>
      <c r="P15" s="49">
        <f>IF(C15="",IF(D15&lt;&gt;"",0.02,(K15/(N15*I$13*20))),"")</f>
        <v>0</v>
      </c>
      <c r="Q15" s="80" t="str">
        <f>IF(C15="",IF(COUNTBLANK(D15:G15)=3,1,""),IF(COUNTBLANK(D15:G15)&lt;&gt;4,"",1))</f>
        <v/>
      </c>
      <c r="R15" s="81">
        <f>IF(C15="",I15,0)</f>
        <v>0.5</v>
      </c>
      <c r="S15" s="80">
        <f>IF(R15=0,0,I15/SUM(R$14:R$15))</f>
        <v>0.5</v>
      </c>
      <c r="T15" s="82">
        <f>IF((C15&lt;&gt;""),0,(IF(E15&lt;&gt;"",1/3,0)+IF(F15&lt;&gt;"",2/3,0)+IF(G15&lt;&gt;"",1,0))*S15*R$13*20)</f>
        <v>0</v>
      </c>
      <c r="U15" s="83">
        <f>IF(D15&lt;&gt;"",0.02,(T15/(S15*R$13*20)))</f>
        <v>0</v>
      </c>
    </row>
    <row r="16" spans="1:23" ht="25" customHeight="1" x14ac:dyDescent="0.2">
      <c r="A16" s="100" t="s">
        <v>36</v>
      </c>
      <c r="B16" s="101"/>
      <c r="C16" s="101"/>
      <c r="D16" s="101"/>
      <c r="E16" s="101"/>
      <c r="F16" s="101"/>
      <c r="G16" s="102"/>
      <c r="H16" s="15"/>
      <c r="I16" s="62">
        <v>0.1</v>
      </c>
      <c r="J16" s="62">
        <f>S16</f>
        <v>0.11111111111111113</v>
      </c>
      <c r="K16" s="14">
        <f>SUM(K17:K18)</f>
        <v>0</v>
      </c>
      <c r="L16" s="47"/>
      <c r="N16" s="36">
        <f>IF(SUM(M17:M18)=0,I16,0)</f>
        <v>0</v>
      </c>
      <c r="O16" s="4"/>
      <c r="S16" s="84">
        <f>IF(T13=0,I16/(I16+I23+I19+I7+I3+I10),I16)</f>
        <v>0.11111111111111113</v>
      </c>
      <c r="T16" s="88">
        <f>SUM(T17:T18)</f>
        <v>0</v>
      </c>
    </row>
    <row r="17" spans="1:21" s="45" customFormat="1" ht="25" customHeight="1" x14ac:dyDescent="0.2">
      <c r="A17" s="50"/>
      <c r="B17" s="54" t="s">
        <v>21</v>
      </c>
      <c r="C17" s="66"/>
      <c r="D17" s="67"/>
      <c r="E17" s="67"/>
      <c r="F17" s="67"/>
      <c r="G17" s="67"/>
      <c r="H17" s="15" t="str">
        <f>(IF(L17="","◄",""))</f>
        <v>◄</v>
      </c>
      <c r="I17" s="63">
        <v>0.5</v>
      </c>
      <c r="J17" s="63"/>
      <c r="K17" s="46">
        <f>IF(C17="",(IF(E17&lt;&gt;"",1/3,0)+IF(F17&lt;&gt;"",2/3,0)+IF(G17&lt;&gt;"",1,0))*N17*S$16*20,"")</f>
        <v>0</v>
      </c>
      <c r="L17" s="47" t="str">
        <f t="shared" si="8"/>
        <v/>
      </c>
      <c r="M17" s="49">
        <f t="shared" ref="M17:M18" si="9">IF(C17="",I17,0)</f>
        <v>0.5</v>
      </c>
      <c r="N17" s="39">
        <f>IF(M17=0,0,I17/SUM(M$17:M$18))</f>
        <v>0.5</v>
      </c>
      <c r="O17" s="48"/>
      <c r="P17" s="49">
        <f>IF(C17="",IF(D17&lt;&gt;"",0.02,(K17/(N17*I$16*20))),"")</f>
        <v>0</v>
      </c>
      <c r="Q17" s="80" t="str">
        <f>IF(C17="",IF(COUNTBLANK(D17:G17)=3,1,""),IF(COUNTBLANK(D17:G17)&lt;&gt;4,"",1))</f>
        <v/>
      </c>
      <c r="R17" s="81">
        <f>IF(C17="",I17,0)</f>
        <v>0.5</v>
      </c>
      <c r="S17" s="80">
        <f>IF(R17=0,0,I17/SUM(R$17:R$18))</f>
        <v>0.5</v>
      </c>
      <c r="T17" s="82">
        <f>IF((C17&lt;&gt;""),0,(IF(E17&lt;&gt;"",1/3,0)+IF(F17&lt;&gt;"",2/3,0)+IF(G17&lt;&gt;"",1,0))*S17*S$16*20)</f>
        <v>0</v>
      </c>
      <c r="U17" s="83">
        <f>IF(D17&lt;&gt;"",0.02,(T17/(S17*S$16*20)))</f>
        <v>0</v>
      </c>
    </row>
    <row r="18" spans="1:21" s="45" customFormat="1" ht="25" customHeight="1" x14ac:dyDescent="0.2">
      <c r="A18" s="51"/>
      <c r="B18" s="54" t="s">
        <v>22</v>
      </c>
      <c r="C18" s="66"/>
      <c r="D18" s="67"/>
      <c r="E18" s="67"/>
      <c r="F18" s="67"/>
      <c r="G18" s="67"/>
      <c r="H18" s="15" t="str">
        <f>(IF(L18="","◄",""))</f>
        <v>◄</v>
      </c>
      <c r="I18" s="63">
        <v>0.5</v>
      </c>
      <c r="J18" s="63"/>
      <c r="K18" s="46">
        <f>IF(C18="",(IF(E18&lt;&gt;"",1/3,0)+IF(F18&lt;&gt;"",2/3,0)+IF(G18&lt;&gt;"",1,0))*N18*S$16*20,"")</f>
        <v>0</v>
      </c>
      <c r="L18" s="47" t="str">
        <f t="shared" si="8"/>
        <v/>
      </c>
      <c r="M18" s="49">
        <f t="shared" si="9"/>
        <v>0.5</v>
      </c>
      <c r="N18" s="39">
        <f>IF(M18=0,0,I18/SUM(M$17:M$18))</f>
        <v>0.5</v>
      </c>
      <c r="O18" s="48"/>
      <c r="P18" s="49">
        <f>IF(C18="",IF(D18&lt;&gt;"",0.02,(K18/(N18*I$16*20))),"")</f>
        <v>0</v>
      </c>
      <c r="Q18" s="80" t="str">
        <f>IF(C18="",IF(COUNTBLANK(D18:G18)=3,1,""),IF(COUNTBLANK(D18:G18)&lt;&gt;4,"",1))</f>
        <v/>
      </c>
      <c r="R18" s="81">
        <f>IF(C18="",I18,0)</f>
        <v>0.5</v>
      </c>
      <c r="S18" s="80">
        <f>IF(R18=0,0,I18/SUM(R$17:R$18))</f>
        <v>0.5</v>
      </c>
      <c r="T18" s="82">
        <f>IF((C18&lt;&gt;""),0,(IF(E18&lt;&gt;"",1/3,0)+IF(F18&lt;&gt;"",2/3,0)+IF(G18&lt;&gt;"",1,0))*S18*S$16*20)</f>
        <v>0</v>
      </c>
      <c r="U18" s="83">
        <f>IF(D18&lt;&gt;"",0.02,(T18/(S18*S$16*20)))</f>
        <v>0</v>
      </c>
    </row>
    <row r="19" spans="1:21" ht="25" customHeight="1" x14ac:dyDescent="0.2">
      <c r="A19" s="100" t="s">
        <v>41</v>
      </c>
      <c r="B19" s="101"/>
      <c r="C19" s="101"/>
      <c r="D19" s="101"/>
      <c r="E19" s="101"/>
      <c r="F19" s="101"/>
      <c r="G19" s="102"/>
      <c r="H19" s="15"/>
      <c r="I19" s="62">
        <v>0.1</v>
      </c>
      <c r="J19" s="62">
        <f>S19</f>
        <v>0.11111111111111113</v>
      </c>
      <c r="K19" s="14">
        <f>SUM(K20:K22)</f>
        <v>0</v>
      </c>
      <c r="L19" s="47"/>
      <c r="N19" s="36">
        <f>IF(SUM(M20:M22)=0,I19,0)</f>
        <v>0</v>
      </c>
      <c r="O19" s="4"/>
      <c r="S19" s="84">
        <f>IF(T13=0,I19/(I19+I16+I23+I10+I7+I3),I19)</f>
        <v>0.11111111111111113</v>
      </c>
      <c r="T19" s="88">
        <f>SUM(T20:T22)</f>
        <v>0</v>
      </c>
    </row>
    <row r="20" spans="1:21" s="45" customFormat="1" ht="25" customHeight="1" x14ac:dyDescent="0.2">
      <c r="A20" s="42"/>
      <c r="B20" s="54" t="s">
        <v>23</v>
      </c>
      <c r="C20" s="66"/>
      <c r="D20" s="66"/>
      <c r="E20" s="66"/>
      <c r="F20" s="66"/>
      <c r="G20" s="66"/>
      <c r="H20" s="15" t="str">
        <f t="shared" ref="H20:H22" si="10">(IF(L20="","◄",""))</f>
        <v>◄</v>
      </c>
      <c r="I20" s="61">
        <v>0.4</v>
      </c>
      <c r="J20" s="61"/>
      <c r="K20" s="46">
        <f>IF(C20="",(IF(E20&lt;&gt;"",1/3,0)+IF(F20&lt;&gt;"",2/3,0)+IF(G20&lt;&gt;"",1,0))*N20*S$19*20,"")</f>
        <v>0</v>
      </c>
      <c r="L20" s="47" t="str">
        <f t="shared" si="8"/>
        <v/>
      </c>
      <c r="M20" s="49">
        <f>IF(C20="",I20,0)</f>
        <v>0.4</v>
      </c>
      <c r="N20" s="39">
        <f>IF(M20=0,0,I20/SUM(M$20:M$22))</f>
        <v>0.4</v>
      </c>
      <c r="O20" s="48"/>
      <c r="P20" s="49">
        <f>IF(C20="",IF(D20&lt;&gt;"",0.02,(K20/(N20*I$16*20))),"")</f>
        <v>0</v>
      </c>
      <c r="Q20" s="80" t="str">
        <f>IF(C20="",IF(COUNTBLANK(D20:G20)=3,1,""),IF(COUNTBLANK(D20:G20)&lt;&gt;4,"",1))</f>
        <v/>
      </c>
      <c r="R20" s="81">
        <f>IF(C20="",I20,0)</f>
        <v>0.4</v>
      </c>
      <c r="S20" s="80">
        <f>IF(R20=0,0,I20/SUM(R$20:R$22))</f>
        <v>0.4</v>
      </c>
      <c r="T20" s="82">
        <f>IF((C20&lt;&gt;""),0,(IF(E20&lt;&gt;"",1/3,0)+IF(F20&lt;&gt;"",2/3,0)+IF(G20&lt;&gt;"",1,0))*S20*I$13*20)</f>
        <v>0</v>
      </c>
      <c r="U20" s="83">
        <f>IF(D20&lt;&gt;"",0.02,(T20/(S20*S$19*20)))</f>
        <v>0</v>
      </c>
    </row>
    <row r="21" spans="1:21" s="45" customFormat="1" ht="25" customHeight="1" x14ac:dyDescent="0.2">
      <c r="A21" s="43"/>
      <c r="B21" s="54" t="s">
        <v>24</v>
      </c>
      <c r="C21" s="66"/>
      <c r="D21" s="66"/>
      <c r="E21" s="66"/>
      <c r="F21" s="66"/>
      <c r="G21" s="66"/>
      <c r="H21" s="15" t="str">
        <f t="shared" si="10"/>
        <v>◄</v>
      </c>
      <c r="I21" s="61">
        <v>0.4</v>
      </c>
      <c r="J21" s="61"/>
      <c r="K21" s="46">
        <f>IF(C21="",(IF(E21&lt;&gt;"",1/3,0)+IF(F21&lt;&gt;"",2/3,0)+IF(G21&lt;&gt;"",1,0))*N21*S$19*20,"")</f>
        <v>0</v>
      </c>
      <c r="L21" s="47" t="str">
        <f t="shared" si="8"/>
        <v/>
      </c>
      <c r="M21" s="49">
        <f t="shared" ref="M21:M22" si="11">IF(C21="",I21,0)</f>
        <v>0.4</v>
      </c>
      <c r="N21" s="39">
        <f>IF(M21=0,0,I21/SUM(M$20:M$22))</f>
        <v>0.4</v>
      </c>
      <c r="O21" s="48"/>
      <c r="P21" s="49">
        <f>IF(C21="",IF(D21&lt;&gt;"",0.02,(K21/(N21*I$16*20))),"")</f>
        <v>0</v>
      </c>
      <c r="Q21" s="80" t="str">
        <f>IF(C21="",IF(COUNTBLANK(D21:G21)=3,1,""),IF(COUNTBLANK(D21:G21)&lt;&gt;4,"",1))</f>
        <v/>
      </c>
      <c r="R21" s="81">
        <f>IF(C21="",I21,0)</f>
        <v>0.4</v>
      </c>
      <c r="S21" s="80">
        <f t="shared" ref="S21:S22" si="12">IF(R21=0,0,I21/SUM(R$20:R$22))</f>
        <v>0.4</v>
      </c>
      <c r="T21" s="82">
        <f>IF((C21&lt;&gt;""),0,(IF(E21&lt;&gt;"",1/3,0)+IF(F21&lt;&gt;"",2/3,0)+IF(G21&lt;&gt;"",1,0))*S21*I$13*20)</f>
        <v>0</v>
      </c>
      <c r="U21" s="83">
        <f>IF(D21&lt;&gt;"",0.02,(T21/(S21*S$19*20)))</f>
        <v>0</v>
      </c>
    </row>
    <row r="22" spans="1:21" s="45" customFormat="1" ht="25" customHeight="1" x14ac:dyDescent="0.2">
      <c r="A22" s="44"/>
      <c r="B22" s="54" t="s">
        <v>25</v>
      </c>
      <c r="C22" s="66"/>
      <c r="D22" s="66"/>
      <c r="E22" s="66"/>
      <c r="F22" s="66"/>
      <c r="G22" s="66"/>
      <c r="H22" s="15" t="str">
        <f t="shared" si="10"/>
        <v>◄</v>
      </c>
      <c r="I22" s="61">
        <v>0.2</v>
      </c>
      <c r="J22" s="61"/>
      <c r="K22" s="46">
        <f>IF(C22="",(IF(E22&lt;&gt;"",1/3,0)+IF(F22&lt;&gt;"",2/3,0)+IF(G22&lt;&gt;"",1,0))*N22*S$19*20,"")</f>
        <v>0</v>
      </c>
      <c r="L22" s="47" t="str">
        <f t="shared" si="8"/>
        <v/>
      </c>
      <c r="M22" s="49">
        <f t="shared" si="11"/>
        <v>0.2</v>
      </c>
      <c r="N22" s="39">
        <f>IF(M22=0,0,I22/SUM(M$20:M$22))</f>
        <v>0.2</v>
      </c>
      <c r="O22" s="48"/>
      <c r="P22" s="49">
        <f>IF(C22="",IF(D22&lt;&gt;"",0.02,(K22/(N22*I$16*20))),"")</f>
        <v>0</v>
      </c>
      <c r="Q22" s="80" t="str">
        <f>IF(C22="",IF(COUNTBLANK(D22:G22)=3,1,""),IF(COUNTBLANK(D22:G22)&lt;&gt;4,"",1))</f>
        <v/>
      </c>
      <c r="R22" s="81">
        <f>IF(C22="",I22,0)</f>
        <v>0.2</v>
      </c>
      <c r="S22" s="80">
        <f t="shared" si="12"/>
        <v>0.2</v>
      </c>
      <c r="T22" s="82">
        <f>IF((C22&lt;&gt;""),0,(IF(E22&lt;&gt;"",1/3,0)+IF(F22&lt;&gt;"",2/3,0)+IF(G22&lt;&gt;"",1,0))*S22*I$13*20)</f>
        <v>0</v>
      </c>
      <c r="U22" s="83">
        <f>IF(D22&lt;&gt;"",0.02,(T22/(S22*S$19*20)))</f>
        <v>0</v>
      </c>
    </row>
    <row r="23" spans="1:21" ht="25" customHeight="1" x14ac:dyDescent="0.2">
      <c r="A23" s="100" t="s">
        <v>35</v>
      </c>
      <c r="B23" s="101"/>
      <c r="C23" s="16"/>
      <c r="D23" s="16"/>
      <c r="E23" s="16"/>
      <c r="F23" s="16"/>
      <c r="G23" s="17"/>
      <c r="H23" s="15"/>
      <c r="I23" s="62">
        <v>0.1</v>
      </c>
      <c r="J23" s="62">
        <f>S23</f>
        <v>0.11111111111111113</v>
      </c>
      <c r="K23" s="14">
        <f>SUM(K24:K28)</f>
        <v>0</v>
      </c>
      <c r="L23" s="47"/>
      <c r="N23" s="37">
        <f>IF(M24+SUM(M26:M28)=0,I23,0)</f>
        <v>0</v>
      </c>
      <c r="O23" s="4"/>
      <c r="P23" s="5" t="e">
        <f>IF(D23&lt;&gt;"",0.02,(K23/(N23*I$16*20)))</f>
        <v>#DIV/0!</v>
      </c>
      <c r="S23" s="84">
        <f>IF(T13=0,I23/(I23+I19+I3+I16+I10+I7),I23)</f>
        <v>0.11111111111111113</v>
      </c>
      <c r="T23" s="88">
        <f>SUM(T24:T28)</f>
        <v>0</v>
      </c>
    </row>
    <row r="24" spans="1:21" s="45" customFormat="1" ht="25" customHeight="1" x14ac:dyDescent="0.2">
      <c r="A24" s="42"/>
      <c r="B24" s="54" t="s">
        <v>26</v>
      </c>
      <c r="C24" s="66"/>
      <c r="D24" s="66"/>
      <c r="E24" s="66"/>
      <c r="F24" s="66"/>
      <c r="G24" s="66"/>
      <c r="H24" s="15" t="str">
        <f>(IF(L24="","◄",""))</f>
        <v>◄</v>
      </c>
      <c r="I24" s="61">
        <v>0.15</v>
      </c>
      <c r="J24" s="61"/>
      <c r="K24" s="46">
        <f>IF(C24="",(IF(E24&lt;&gt;"",1/3,0)+IF(F24&lt;&gt;"",2/3,0)+IF(G24&lt;&gt;"",1,0))*N24*S$23*20,"")</f>
        <v>0</v>
      </c>
      <c r="L24" s="47" t="str">
        <f t="shared" si="8"/>
        <v/>
      </c>
      <c r="M24" s="47">
        <f>IF(C24="",I24,0)</f>
        <v>0.15</v>
      </c>
      <c r="N24" s="39">
        <f>IF(M24=0,0,I24/SUM(M$24:M$28))</f>
        <v>0.15</v>
      </c>
      <c r="O24" s="48"/>
      <c r="P24" s="49">
        <f>IF(C24="",IF(D24&lt;&gt;"",0.02,(K24/(N24*I$23*20))),"")</f>
        <v>0</v>
      </c>
      <c r="Q24" s="80" t="str">
        <f t="shared" ref="Q24:Q28" si="13">IF(C24="",IF(COUNTBLANK(D24:G24)=3,1,""),IF(COUNTBLANK(D24:G24)&lt;&gt;4,"",1))</f>
        <v/>
      </c>
      <c r="R24" s="81">
        <f t="shared" ref="R24:R28" si="14">IF(C24="",I24,0)</f>
        <v>0.15</v>
      </c>
      <c r="S24" s="80">
        <f>IF(R24=0,0,I24/SUM(R$24:R$28))</f>
        <v>0.15</v>
      </c>
      <c r="T24" s="82">
        <f t="shared" ref="T24:T28" si="15">IF((C24&lt;&gt;""),0,(IF(E24&lt;&gt;"",1/3,0)+IF(F24&lt;&gt;"",2/3,0)+IF(G24&lt;&gt;"",1,0))*S24*I$13*20)</f>
        <v>0</v>
      </c>
      <c r="U24" s="83">
        <f>IF(D24&lt;&gt;"",0.02,(T24/(S24*S$23*20)))</f>
        <v>0</v>
      </c>
    </row>
    <row r="25" spans="1:21" s="45" customFormat="1" ht="25" customHeight="1" x14ac:dyDescent="0.2">
      <c r="A25" s="43"/>
      <c r="B25" s="54" t="s">
        <v>27</v>
      </c>
      <c r="C25" s="66"/>
      <c r="D25" s="66"/>
      <c r="E25" s="66"/>
      <c r="F25" s="66"/>
      <c r="G25" s="66"/>
      <c r="H25" s="15" t="str">
        <f>(IF(L25="","◄",""))</f>
        <v>◄</v>
      </c>
      <c r="I25" s="61">
        <v>0.15</v>
      </c>
      <c r="J25" s="61"/>
      <c r="K25" s="46">
        <f>IF(C25="",(IF(E25&lt;&gt;"",1/3,0)+IF(F25&lt;&gt;"",2/3,0)+IF(G25&lt;&gt;"",1,0))*N25*S$23*20,"")</f>
        <v>0</v>
      </c>
      <c r="L25" s="47" t="str">
        <f t="shared" si="8"/>
        <v/>
      </c>
      <c r="M25" s="49">
        <f>IF(C25="",I25,0)</f>
        <v>0.15</v>
      </c>
      <c r="N25" s="39">
        <f>IF(M25=0,0,I25/SUM(M$24:M$28))</f>
        <v>0.15</v>
      </c>
      <c r="O25" s="48"/>
      <c r="P25" s="49"/>
      <c r="Q25" s="80" t="str">
        <f t="shared" si="13"/>
        <v/>
      </c>
      <c r="R25" s="81">
        <f t="shared" si="14"/>
        <v>0.15</v>
      </c>
      <c r="S25" s="80">
        <f t="shared" ref="S25:S28" si="16">IF(R25=0,0,I25/SUM(R$24:R$28))</f>
        <v>0.15</v>
      </c>
      <c r="T25" s="82">
        <f t="shared" si="15"/>
        <v>0</v>
      </c>
      <c r="U25" s="83">
        <f>IF(D25&lt;&gt;"",0.02,(T25/(S25*S$23*20)))</f>
        <v>0</v>
      </c>
    </row>
    <row r="26" spans="1:21" s="45" customFormat="1" ht="25" customHeight="1" x14ac:dyDescent="0.2">
      <c r="A26" s="43"/>
      <c r="B26" s="54" t="s">
        <v>28</v>
      </c>
      <c r="C26" s="66"/>
      <c r="D26" s="66"/>
      <c r="E26" s="66"/>
      <c r="F26" s="66"/>
      <c r="G26" s="66"/>
      <c r="H26" s="15" t="str">
        <f>(IF(L26="","◄",""))</f>
        <v>◄</v>
      </c>
      <c r="I26" s="61">
        <v>0.3</v>
      </c>
      <c r="J26" s="61"/>
      <c r="K26" s="46">
        <f>IF(C26="",(IF(E26&lt;&gt;"",1/3,0)+IF(F26&lt;&gt;"",2/3,0)+IF(G26&lt;&gt;"",1,0))*N26*S$23*20,"")</f>
        <v>0</v>
      </c>
      <c r="L26" s="47" t="str">
        <f t="shared" si="8"/>
        <v/>
      </c>
      <c r="M26" s="47">
        <f t="shared" ref="M26:M28" si="17">IF(C26="",I26,0)</f>
        <v>0.3</v>
      </c>
      <c r="N26" s="39">
        <f>IF(M26=0,0,I26/SUM(M$24:M$28))</f>
        <v>0.3</v>
      </c>
      <c r="O26" s="48"/>
      <c r="P26" s="49">
        <f>IF(C26="",IF(D26&lt;&gt;"",0.02,(K26/(N26*I$23*20))),"")</f>
        <v>0</v>
      </c>
      <c r="Q26" s="80" t="str">
        <f t="shared" si="13"/>
        <v/>
      </c>
      <c r="R26" s="81">
        <f t="shared" si="14"/>
        <v>0.3</v>
      </c>
      <c r="S26" s="80">
        <f t="shared" si="16"/>
        <v>0.3</v>
      </c>
      <c r="T26" s="82">
        <f t="shared" si="15"/>
        <v>0</v>
      </c>
      <c r="U26" s="83">
        <f>IF(D26&lt;&gt;"",0.02,(T26/(S26*S$23*20)))</f>
        <v>0</v>
      </c>
    </row>
    <row r="27" spans="1:21" s="45" customFormat="1" ht="25" customHeight="1" x14ac:dyDescent="0.2">
      <c r="A27" s="43"/>
      <c r="B27" s="54" t="s">
        <v>29</v>
      </c>
      <c r="C27" s="66"/>
      <c r="D27" s="66"/>
      <c r="E27" s="66"/>
      <c r="F27" s="66"/>
      <c r="G27" s="66"/>
      <c r="H27" s="15" t="str">
        <f>(IF(L27="","◄",""))</f>
        <v>◄</v>
      </c>
      <c r="I27" s="61">
        <v>0.1</v>
      </c>
      <c r="J27" s="61"/>
      <c r="K27" s="46">
        <f>IF(C27="",(IF(E27&lt;&gt;"",1/3,0)+IF(F27&lt;&gt;"",2/3,0)+IF(G27&lt;&gt;"",1,0))*N27*S$23*20,"")</f>
        <v>0</v>
      </c>
      <c r="L27" s="47" t="str">
        <f t="shared" si="8"/>
        <v/>
      </c>
      <c r="M27" s="47">
        <f t="shared" si="17"/>
        <v>0.1</v>
      </c>
      <c r="N27" s="39">
        <f>IF(M27=0,0,I27/SUM(M$24:M$28))</f>
        <v>0.1</v>
      </c>
      <c r="O27" s="48"/>
      <c r="P27" s="49">
        <f>IF(C27="",IF(D27&lt;&gt;"",0.02,(K27/(N27*I$23*20))),"")</f>
        <v>0</v>
      </c>
      <c r="Q27" s="80" t="str">
        <f t="shared" si="13"/>
        <v/>
      </c>
      <c r="R27" s="81">
        <f t="shared" si="14"/>
        <v>0.1</v>
      </c>
      <c r="S27" s="80">
        <f t="shared" si="16"/>
        <v>0.1</v>
      </c>
      <c r="T27" s="82">
        <f t="shared" si="15"/>
        <v>0</v>
      </c>
      <c r="U27" s="83">
        <f>IF(D27&lt;&gt;"",0.02,(T27/(S27*S$23*20)))</f>
        <v>0</v>
      </c>
    </row>
    <row r="28" spans="1:21" s="45" customFormat="1" ht="25" customHeight="1" thickBot="1" x14ac:dyDescent="0.25">
      <c r="A28" s="44"/>
      <c r="B28" s="54" t="s">
        <v>30</v>
      </c>
      <c r="C28" s="66"/>
      <c r="D28" s="66"/>
      <c r="E28" s="66"/>
      <c r="F28" s="66"/>
      <c r="G28" s="66"/>
      <c r="H28" s="15" t="str">
        <f>(IF(L28="","◄",""))</f>
        <v>◄</v>
      </c>
      <c r="I28" s="64">
        <v>0.3</v>
      </c>
      <c r="J28" s="92"/>
      <c r="K28" s="46">
        <f>IF(C28="",(IF(E28&lt;&gt;"",1/3,0)+IF(F28&lt;&gt;"",2/3,0)+IF(G28&lt;&gt;"",1,0))*N28*S$23*20,"")</f>
        <v>0</v>
      </c>
      <c r="L28" s="47" t="str">
        <f t="shared" si="8"/>
        <v/>
      </c>
      <c r="M28" s="47">
        <f t="shared" si="17"/>
        <v>0.3</v>
      </c>
      <c r="N28" s="39">
        <f>IF(M28=0,0,I28/SUM(M$24:M$28))</f>
        <v>0.3</v>
      </c>
      <c r="O28" s="48"/>
      <c r="P28" s="49">
        <f>IF(C28="",IF(D28&lt;&gt;"",0.02,(K28/(N28*I$23*20))),"")</f>
        <v>0</v>
      </c>
      <c r="Q28" s="80" t="str">
        <f t="shared" si="13"/>
        <v/>
      </c>
      <c r="R28" s="81">
        <f t="shared" si="14"/>
        <v>0.3</v>
      </c>
      <c r="S28" s="80">
        <f t="shared" si="16"/>
        <v>0.3</v>
      </c>
      <c r="T28" s="82">
        <f t="shared" si="15"/>
        <v>0</v>
      </c>
      <c r="U28" s="83">
        <f>IF(D28&lt;&gt;"",0.02,(T28/(S28*S$23*20)))</f>
        <v>0</v>
      </c>
    </row>
    <row r="29" spans="1:21" ht="33" customHeight="1" thickBot="1" x14ac:dyDescent="0.25">
      <c r="B29" s="140" t="s">
        <v>5</v>
      </c>
      <c r="C29" s="140"/>
      <c r="D29" s="140"/>
      <c r="E29" s="140"/>
      <c r="F29" s="140"/>
      <c r="G29" s="140"/>
      <c r="H29" s="19"/>
      <c r="I29" s="41">
        <f>I3*SUM(M4:M6)+I7*SUM(M8:M9)+I10*SUM(M11:M12)+I13*SUM(M14:M15)+I16*SUM(M17:M18)+I19*SUM(M20:M22)+I23*SUM(M24:M28)</f>
        <v>1</v>
      </c>
      <c r="J29" s="93"/>
      <c r="K29" s="40" t="s">
        <v>37</v>
      </c>
      <c r="N29" s="4"/>
      <c r="O29" s="4"/>
      <c r="S29" s="85">
        <f>S23+S19+S16+S13+S10+S7+S3</f>
        <v>1.0000000000000002</v>
      </c>
    </row>
    <row r="30" spans="1:21" ht="16" thickBot="1" x14ac:dyDescent="0.25">
      <c r="A30" s="20"/>
      <c r="B30" s="21"/>
      <c r="C30" s="22" t="s">
        <v>6</v>
      </c>
      <c r="D30" s="23"/>
      <c r="E30" s="134">
        <f>K3+K7+K10+K13+K16+K19+K23</f>
        <v>0</v>
      </c>
      <c r="F30" s="135"/>
      <c r="G30" s="136" t="s">
        <v>7</v>
      </c>
      <c r="H30" s="136"/>
      <c r="I30" s="137"/>
      <c r="J30" s="94"/>
      <c r="K30" s="4"/>
      <c r="N30" s="4"/>
      <c r="O30" s="4"/>
    </row>
    <row r="31" spans="1:21" ht="22" thickBot="1" x14ac:dyDescent="0.25">
      <c r="A31" s="76"/>
      <c r="B31" s="77"/>
      <c r="C31" s="78" t="s">
        <v>8</v>
      </c>
      <c r="D31" s="30"/>
      <c r="E31" s="117"/>
      <c r="F31" s="118"/>
      <c r="G31" s="119" t="s">
        <v>9</v>
      </c>
      <c r="H31" s="119"/>
      <c r="I31" s="120"/>
      <c r="J31" s="95"/>
      <c r="K31" s="4"/>
      <c r="N31" s="4"/>
      <c r="O31" s="4"/>
    </row>
    <row r="32" spans="1:21" ht="16" thickBot="1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79"/>
      <c r="K32" s="4"/>
      <c r="N32" s="4"/>
      <c r="O32" s="4"/>
    </row>
    <row r="33" spans="1:17" ht="21.75" customHeight="1" x14ac:dyDescent="0.2">
      <c r="A33" s="122" t="s">
        <v>10</v>
      </c>
      <c r="B33" s="123"/>
      <c r="C33" s="124"/>
      <c r="D33" s="24"/>
      <c r="E33" s="125" t="s">
        <v>11</v>
      </c>
      <c r="F33" s="126"/>
      <c r="G33" s="126"/>
      <c r="H33" s="126"/>
      <c r="I33" s="127"/>
      <c r="J33" s="96"/>
      <c r="K33" s="4"/>
      <c r="N33" s="4"/>
      <c r="O33" s="4"/>
    </row>
    <row r="34" spans="1:17" ht="40.5" customHeight="1" thickBot="1" x14ac:dyDescent="0.25">
      <c r="A34" s="128"/>
      <c r="B34" s="129"/>
      <c r="C34" s="130"/>
      <c r="D34" s="24"/>
      <c r="E34" s="131"/>
      <c r="F34" s="132"/>
      <c r="G34" s="132"/>
      <c r="H34" s="132"/>
      <c r="I34" s="133"/>
      <c r="J34" s="97"/>
      <c r="K34" s="4"/>
      <c r="N34" s="4"/>
      <c r="O34" s="4"/>
    </row>
    <row r="35" spans="1:17" ht="16" thickBot="1" x14ac:dyDescent="0.25">
      <c r="A35" s="25"/>
      <c r="B35" s="24"/>
      <c r="C35" s="24"/>
      <c r="D35" s="26"/>
      <c r="E35" s="26"/>
      <c r="F35" s="26"/>
      <c r="G35" s="26"/>
      <c r="H35" s="26"/>
      <c r="I35" s="26"/>
      <c r="J35" s="26"/>
      <c r="K35" s="4"/>
      <c r="N35" s="4"/>
      <c r="O35" s="4"/>
    </row>
    <row r="36" spans="1:17" ht="22.5" customHeight="1" x14ac:dyDescent="0.2">
      <c r="A36" s="138" t="s">
        <v>12</v>
      </c>
      <c r="B36" s="139"/>
      <c r="C36" s="68" t="s">
        <v>13</v>
      </c>
      <c r="D36" s="69"/>
      <c r="E36" s="70"/>
      <c r="F36" s="70"/>
      <c r="G36" s="70"/>
      <c r="H36" s="71"/>
      <c r="I36" s="72"/>
      <c r="J36" s="72"/>
      <c r="K36" s="4"/>
      <c r="N36" s="4"/>
      <c r="O36" s="4"/>
    </row>
    <row r="37" spans="1:17" x14ac:dyDescent="0.2">
      <c r="A37" s="28"/>
      <c r="B37" s="73"/>
      <c r="C37" s="29"/>
      <c r="D37" s="30"/>
      <c r="E37" s="70"/>
      <c r="F37" s="70"/>
      <c r="G37" s="70"/>
      <c r="H37" s="71"/>
      <c r="I37" s="72"/>
      <c r="J37" s="72"/>
      <c r="K37" s="4"/>
      <c r="N37" s="4"/>
      <c r="O37" s="4"/>
    </row>
    <row r="38" spans="1:17" x14ac:dyDescent="0.2">
      <c r="A38" s="28"/>
      <c r="B38" s="73"/>
      <c r="C38" s="29"/>
      <c r="D38" s="30"/>
      <c r="E38" s="74"/>
      <c r="F38" s="74"/>
      <c r="G38" s="74"/>
      <c r="H38" s="74"/>
      <c r="I38" s="74"/>
      <c r="J38" s="74"/>
      <c r="K38" s="4"/>
      <c r="N38" s="4"/>
      <c r="O38" s="4"/>
    </row>
    <row r="39" spans="1:17" x14ac:dyDescent="0.2">
      <c r="A39" s="31"/>
      <c r="B39" s="32"/>
      <c r="C39" s="29"/>
      <c r="D39" s="30"/>
      <c r="E39" s="74"/>
      <c r="F39" s="74"/>
      <c r="G39" s="74"/>
      <c r="H39" s="74"/>
      <c r="I39" s="74"/>
      <c r="J39" s="74"/>
      <c r="K39" s="4"/>
      <c r="N39" s="4"/>
      <c r="O39" s="4"/>
    </row>
    <row r="40" spans="1:17" s="5" customFormat="1" x14ac:dyDescent="0.2">
      <c r="A40" s="28"/>
      <c r="B40" s="73"/>
      <c r="C40" s="29"/>
      <c r="D40" s="30"/>
      <c r="E40" s="74"/>
      <c r="F40" s="74"/>
      <c r="G40" s="74"/>
      <c r="H40" s="74"/>
      <c r="I40" s="74"/>
      <c r="J40" s="74"/>
      <c r="K40" s="4"/>
      <c r="N40" s="4"/>
      <c r="O40" s="4"/>
      <c r="Q40"/>
    </row>
    <row r="41" spans="1:17" s="5" customFormat="1" ht="16" thickBot="1" x14ac:dyDescent="0.25">
      <c r="A41" s="113"/>
      <c r="B41" s="114"/>
      <c r="C41" s="33"/>
      <c r="D41" s="30"/>
      <c r="E41" s="115"/>
      <c r="F41" s="116"/>
      <c r="G41" s="116"/>
      <c r="H41" s="116"/>
      <c r="I41" s="116"/>
      <c r="J41" s="75"/>
      <c r="K41" s="4"/>
      <c r="N41" s="4"/>
      <c r="O41" s="4"/>
      <c r="Q41"/>
    </row>
    <row r="43" spans="1:17" s="5" customFormat="1" x14ac:dyDescent="0.2">
      <c r="A43" s="18"/>
      <c r="B43" s="34"/>
      <c r="C43" s="4"/>
      <c r="D43" s="4"/>
      <c r="E43" s="4"/>
      <c r="F43" s="4"/>
      <c r="G43" s="4"/>
      <c r="H43" s="35"/>
      <c r="I43" s="4"/>
      <c r="J43" s="4"/>
      <c r="K43" s="4"/>
      <c r="N43" s="4"/>
      <c r="O43" s="4"/>
      <c r="Q43"/>
    </row>
  </sheetData>
  <sheetProtection algorithmName="SHA-512" hashValue="F8frPWZgn6LRK02RPPpGqvgJH2pHKwyyY6Ag8bvpiQX2K6zrJXweQJMK/x6IVfwmuV9FFRfhmrFDOFxoEkiNXA==" saltValue="jeR15pWIl4OvGG48KKalcQ==" spinCount="100000" sheet="1" objects="1" scenarios="1"/>
  <mergeCells count="25">
    <mergeCell ref="E30:F30"/>
    <mergeCell ref="G30:I30"/>
    <mergeCell ref="A13:G13"/>
    <mergeCell ref="A16:G16"/>
    <mergeCell ref="A36:B36"/>
    <mergeCell ref="B29:G29"/>
    <mergeCell ref="A19:G19"/>
    <mergeCell ref="A41:B41"/>
    <mergeCell ref="E41:I41"/>
    <mergeCell ref="E31:F31"/>
    <mergeCell ref="G31:I31"/>
    <mergeCell ref="A32:I32"/>
    <mergeCell ref="A33:C33"/>
    <mergeCell ref="E33:I33"/>
    <mergeCell ref="A34:C34"/>
    <mergeCell ref="E34:I34"/>
    <mergeCell ref="C11:C12"/>
    <mergeCell ref="A23:B23"/>
    <mergeCell ref="A10:G10"/>
    <mergeCell ref="C1:G1"/>
    <mergeCell ref="N1:N2"/>
    <mergeCell ref="A3:G3"/>
    <mergeCell ref="C4:C6"/>
    <mergeCell ref="A7:G7"/>
    <mergeCell ref="C8:C9"/>
  </mergeCells>
  <pageMargins left="0.7" right="0.7" top="0.75" bottom="0.75" header="0.3" footer="0.3"/>
  <pageSetup paperSize="9" orientation="portrait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U61</vt:lpstr>
    </vt:vector>
  </TitlesOfParts>
  <Company>ACADEMIE DE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Carole FABRE</cp:lastModifiedBy>
  <dcterms:created xsi:type="dcterms:W3CDTF">2016-01-07T17:44:18Z</dcterms:created>
  <dcterms:modified xsi:type="dcterms:W3CDTF">2021-01-11T14:21:48Z</dcterms:modified>
</cp:coreProperties>
</file>