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autoCompressPictures="0" defaultThemeVersion="124226"/>
  <mc:AlternateContent xmlns:mc="http://schemas.openxmlformats.org/markup-compatibility/2006">
    <mc:Choice Requires="x15">
      <x15ac:absPath xmlns:x15ac="http://schemas.microsoft.com/office/spreadsheetml/2010/11/ac" url="https://acbordeauxfr-my.sharepoint.com/personal/carole_fabre_ac-bordeaux_fr/Documents/01 - TRAVAIL/01-travail/BTS - pilotage examen/BTS EBCR/2020-2021/Grilles 2021/"/>
    </mc:Choice>
  </mc:AlternateContent>
  <xr:revisionPtr revIDLastSave="0" documentId="8_{4FFF9FC9-5F92-4D4F-9CBC-905F583E86F9}" xr6:coauthVersionLast="46" xr6:coauthVersionMax="46" xr10:uidLastSave="{00000000-0000-0000-0000-000000000000}"/>
  <bookViews>
    <workbookView xWindow="0" yWindow="500" windowWidth="28800" windowHeight="16260" xr2:uid="{00000000-000D-0000-FFFF-FFFF00000000}"/>
  </bookViews>
  <sheets>
    <sheet name="Evaluation U5" sheetId="5" r:id="rId1"/>
    <sheet name="AIDE U5 " sheetId="6" r:id="rId2"/>
  </sheets>
  <definedNames>
    <definedName name="Z_13CAE99E_1326_41E6_A214_B3512518385D_.wvu.Cols" localSheetId="1" hidden="1">'AIDE U5 '!#REF!,'AIDE U5 '!#REF!,'AIDE U5 '!#REF!</definedName>
    <definedName name="Z_13CAE99E_1326_41E6_A214_B3512518385D_.wvu.Cols" localSheetId="0" hidden="1">'Evaluation U5'!#REF!,'Evaluation U5'!$M:$N,'Evaluation U5'!$P:$Q</definedName>
    <definedName name="Z_13CAE99E_1326_41E6_A214_B3512518385D_.wvu.PrintArea" localSheetId="1" hidden="1">'AIDE U5 '!$A$1:$B$10</definedName>
    <definedName name="Z_13CAE99E_1326_41E6_A214_B3512518385D_.wvu.PrintArea" localSheetId="0" hidden="1">'Evaluation U5'!$A$1:$R$48</definedName>
    <definedName name="Z_16191AE1_2F5A_42AA_887D_525CB5F2CA29_.wvu.Cols" localSheetId="1" hidden="1">'AIDE U5 '!#REF!,'AIDE U5 '!#REF!</definedName>
    <definedName name="Z_16191AE1_2F5A_42AA_887D_525CB5F2CA29_.wvu.PrintArea" localSheetId="1" hidden="1">'AIDE U5 '!$A$1:$B$10</definedName>
    <definedName name="Z_5A7009BC_1B80_4E29_8274_5A932573CA65_.wvu.Cols" localSheetId="0" hidden="1">'Evaluation U5'!$B:$B</definedName>
    <definedName name="Z_5A7009BC_1B80_4E29_8274_5A932573CA65_.wvu.PrintArea" localSheetId="1" hidden="1">'AIDE U5 '!$A$1:$B$10</definedName>
    <definedName name="Z_5A7009BC_1B80_4E29_8274_5A932573CA65_.wvu.PrintArea" localSheetId="0" hidden="1">'Evaluation U5'!$A$1:$R$48</definedName>
    <definedName name="Z_63E1F904_A1BA_4B6C_A8EA_2564A111FCBA_.wvu.Cols" localSheetId="0" hidden="1">'Evaluation U5'!$B:$B,'Evaluation U5'!$M:$Q</definedName>
    <definedName name="Z_63E1F904_A1BA_4B6C_A8EA_2564A111FCBA_.wvu.PrintArea" localSheetId="0" hidden="1">'Evaluation U5'!$A$1:$R$48</definedName>
    <definedName name="Z_7703CAD1_E342_409D_A203_3F256855321A_.wvu.Cols" localSheetId="0" hidden="1">'Evaluation U5'!$B:$B,'Evaluation U5'!$M:$Q</definedName>
    <definedName name="Z_7703CAD1_E342_409D_A203_3F256855321A_.wvu.PrintArea" localSheetId="1" hidden="1">'AIDE U5 '!$A$1:$B$10</definedName>
    <definedName name="Z_7703CAD1_E342_409D_A203_3F256855321A_.wvu.PrintArea" localSheetId="0" hidden="1">'Evaluation U5'!$A$1:$R$48</definedName>
    <definedName name="Z_E226B775_EFC5_4E9C_AC92_7B73BDED665D_.wvu.Cols" localSheetId="0" hidden="1">'Evaluation U5'!$B:$B,'Evaluation U5'!#REF!,'Evaluation U5'!$P:$P</definedName>
    <definedName name="Z_E226B775_EFC5_4E9C_AC92_7B73BDED665D_.wvu.PrintArea" localSheetId="1" hidden="1">'AIDE U5 '!$A$1:$B$10</definedName>
    <definedName name="Z_E226B775_EFC5_4E9C_AC92_7B73BDED665D_.wvu.PrintArea" localSheetId="0" hidden="1">'Evaluation U5'!$A$1:$R$48</definedName>
    <definedName name="Z_F8FB7996_72BF_4471_BF91_62D3B191CB00_.wvu.Cols" localSheetId="1" hidden="1">'AIDE U5 '!$B:$B,'AIDE U5 '!#REF!,'AIDE U5 '!#REF!,'AIDE U5 '!#REF!</definedName>
    <definedName name="Z_F8FB7996_72BF_4471_BF91_62D3B191CB00_.wvu.PrintArea" localSheetId="1" hidden="1">'AIDE U5 '!$A$1:$B$10</definedName>
    <definedName name="_xlnm.Print_Area" localSheetId="1">'AIDE U5 '!$A$1:$B$14</definedName>
    <definedName name="_xlnm.Print_Area" localSheetId="0">'Evaluation U5'!$A$1:$R$48</definedName>
  </definedNames>
  <calcPr calcId="191029"/>
  <customWorkbookViews>
    <customWorkbookView name="impression SP" guid="{7703CAD1-E342-409D-A203-3F256855321A}" maximized="1" xWindow="-9" yWindow="-9" windowWidth="1618" windowHeight="918" activeSheetId="5"/>
    <customWorkbookView name="impression RP" guid="{5A7009BC-1B80-4E29-8274-5A932573CA65}" maximized="1" xWindow="-9" yWindow="-9" windowWidth="1618" windowHeight="918" activeSheetId="2"/>
    <customWorkbookView name="impression avec indicaterus" guid="{13CAE99E-1326-41E6-A214-B3512518385D}" maximized="1" xWindow="-1929" yWindow="-9" windowWidth="1938" windowHeight="1098" activeSheetId="2"/>
    <customWorkbookView name="tout" guid="{E226B775-EFC5-4E9C-AC92-7B73BDED665D}" maximized="1" xWindow="-9" yWindow="-9" windowWidth="1618" windowHeight="918"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5" i="5" l="1"/>
  <c r="K32" i="5"/>
  <c r="K24" i="5"/>
  <c r="K19" i="5"/>
  <c r="K35" i="5" s="1"/>
  <c r="K13" i="5"/>
  <c r="K8" i="5"/>
  <c r="M12" i="5"/>
  <c r="I12" i="5"/>
  <c r="M34" i="5"/>
  <c r="I34" i="5"/>
  <c r="M30" i="5"/>
  <c r="I30" i="5"/>
  <c r="M29" i="5"/>
  <c r="I29" i="5"/>
  <c r="M6" i="5"/>
  <c r="I6" i="5"/>
  <c r="I36" i="5" s="1"/>
  <c r="M7" i="5"/>
  <c r="I7" i="5"/>
  <c r="M9" i="5"/>
  <c r="I9" i="5"/>
  <c r="M10" i="5"/>
  <c r="I10" i="5"/>
  <c r="M11" i="5"/>
  <c r="I11" i="5"/>
  <c r="M14" i="5"/>
  <c r="I14" i="5"/>
  <c r="M15" i="5"/>
  <c r="I15" i="5"/>
  <c r="M16" i="5"/>
  <c r="I16" i="5"/>
  <c r="M17" i="5"/>
  <c r="I17" i="5"/>
  <c r="M18" i="5"/>
  <c r="I18" i="5"/>
  <c r="M20" i="5"/>
  <c r="I20" i="5"/>
  <c r="M21" i="5"/>
  <c r="I21" i="5"/>
  <c r="M22" i="5"/>
  <c r="I22" i="5"/>
  <c r="M23" i="5"/>
  <c r="I23" i="5"/>
  <c r="M25" i="5"/>
  <c r="I25" i="5"/>
  <c r="M26" i="5"/>
  <c r="I26" i="5"/>
  <c r="M27" i="5"/>
  <c r="I27" i="5"/>
  <c r="M28" i="5"/>
  <c r="I28" i="5"/>
  <c r="M31" i="5"/>
  <c r="I31" i="5"/>
  <c r="M33" i="5"/>
  <c r="I33" i="5"/>
  <c r="N34" i="5"/>
  <c r="K34" i="5" s="1"/>
  <c r="L34" i="5" s="1"/>
  <c r="Q34" i="5" s="1"/>
  <c r="N31" i="5"/>
  <c r="N33" i="5"/>
  <c r="K33" i="5" s="1"/>
  <c r="L33" i="5" s="1"/>
  <c r="N25" i="5"/>
  <c r="K31" i="5" s="1"/>
  <c r="L31" i="5" s="1"/>
  <c r="Q31" i="5" s="1"/>
  <c r="N26" i="5"/>
  <c r="N27" i="5"/>
  <c r="N28" i="5"/>
  <c r="K28" i="5" s="1"/>
  <c r="L28" i="5" s="1"/>
  <c r="Q28" i="5" s="1"/>
  <c r="N29" i="5"/>
  <c r="N30" i="5"/>
  <c r="K25" i="5"/>
  <c r="L25" i="5" s="1"/>
  <c r="K27" i="5"/>
  <c r="L27" i="5" s="1"/>
  <c r="Q27" i="5" s="1"/>
  <c r="K29" i="5"/>
  <c r="L29" i="5" s="1"/>
  <c r="Q29" i="5" s="1"/>
  <c r="N12" i="5"/>
  <c r="N9" i="5"/>
  <c r="K9" i="5" s="1"/>
  <c r="L9" i="5" s="1"/>
  <c r="N10" i="5"/>
  <c r="N11" i="5"/>
  <c r="K11" i="5" s="1"/>
  <c r="L11" i="5" s="1"/>
  <c r="Q11" i="5" s="1"/>
  <c r="N6" i="5"/>
  <c r="N7" i="5"/>
  <c r="K7" i="5" s="1"/>
  <c r="L7" i="5" s="1"/>
  <c r="Q7" i="5" s="1"/>
  <c r="K6" i="5"/>
  <c r="L6" i="5" s="1"/>
  <c r="N20" i="5"/>
  <c r="N21" i="5"/>
  <c r="K20" i="5" s="1"/>
  <c r="L20" i="5" s="1"/>
  <c r="N22" i="5"/>
  <c r="K22" i="5" s="1"/>
  <c r="L22" i="5" s="1"/>
  <c r="Q22" i="5" s="1"/>
  <c r="N23" i="5"/>
  <c r="K21" i="5" s="1"/>
  <c r="L21" i="5" s="1"/>
  <c r="Q21" i="5" s="1"/>
  <c r="N14" i="5"/>
  <c r="K17" i="5" s="1"/>
  <c r="L17" i="5" s="1"/>
  <c r="Q17" i="5" s="1"/>
  <c r="N15" i="5"/>
  <c r="K15" i="5" s="1"/>
  <c r="L15" i="5" s="1"/>
  <c r="Q15" i="5" s="1"/>
  <c r="N16" i="5"/>
  <c r="K14" i="5" s="1"/>
  <c r="L14" i="5" s="1"/>
  <c r="N17" i="5"/>
  <c r="N18" i="5"/>
  <c r="J35" i="5"/>
  <c r="F41" i="5"/>
  <c r="F42" i="5"/>
  <c r="Q14" i="5" l="1"/>
  <c r="Q9" i="5"/>
  <c r="Q25" i="5"/>
  <c r="Q20" i="5"/>
  <c r="Q6" i="5"/>
  <c r="L5" i="5"/>
  <c r="Q33" i="5"/>
  <c r="L32" i="5"/>
  <c r="K18" i="5"/>
  <c r="L18" i="5" s="1"/>
  <c r="Q18" i="5" s="1"/>
  <c r="K16" i="5"/>
  <c r="L16" i="5" s="1"/>
  <c r="Q16" i="5" s="1"/>
  <c r="K23" i="5"/>
  <c r="L23" i="5" s="1"/>
  <c r="Q23" i="5" s="1"/>
  <c r="K12" i="5"/>
  <c r="L12" i="5" s="1"/>
  <c r="Q12" i="5" s="1"/>
  <c r="K10" i="5"/>
  <c r="L10" i="5" s="1"/>
  <c r="Q10" i="5" s="1"/>
  <c r="K30" i="5"/>
  <c r="L30" i="5" s="1"/>
  <c r="Q30" i="5" s="1"/>
  <c r="K26" i="5"/>
  <c r="L26" i="5" s="1"/>
  <c r="Q26" i="5" s="1"/>
  <c r="L19" i="5" l="1"/>
  <c r="L8" i="5"/>
  <c r="L24" i="5"/>
  <c r="L35" i="5" s="1"/>
  <c r="L13" i="5"/>
  <c r="F37" i="5" l="1"/>
</calcChain>
</file>

<file path=xl/sharedStrings.xml><?xml version="1.0" encoding="utf-8"?>
<sst xmlns="http://schemas.openxmlformats.org/spreadsheetml/2006/main" count="120" uniqueCount="97">
  <si>
    <t>Compétences évaluées</t>
  </si>
  <si>
    <t>Indicateurs de performance</t>
  </si>
  <si>
    <t xml:space="preserve"> /20</t>
  </si>
  <si>
    <t>/20</t>
  </si>
  <si>
    <t>Appréciation globale</t>
  </si>
  <si>
    <t>Noms des Evaluateurs</t>
  </si>
  <si>
    <t>Signatures</t>
  </si>
  <si>
    <t>Date</t>
  </si>
  <si>
    <t>Note brute obtenue par calcul automatique :</t>
  </si>
  <si>
    <t>Les contraintes et exigences diverses sont prises en compte.</t>
  </si>
  <si>
    <t>Les solutions sont conformes aux normes et à la réglementation en vigueur.</t>
  </si>
  <si>
    <t>Les plans et documents techniques sont exploitables.</t>
  </si>
  <si>
    <t>ELEMENTS DE QUESTIONNEMENT</t>
  </si>
  <si>
    <t>Mettre X si non évalué</t>
  </si>
  <si>
    <t>Obligatoire</t>
  </si>
  <si>
    <t>Ctrl</t>
  </si>
  <si>
    <t>Poids suppri</t>
  </si>
  <si>
    <t>Poids réel compté</t>
  </si>
  <si>
    <t>Poids théorique</t>
  </si>
  <si>
    <t>% évalué</t>
  </si>
  <si>
    <t>Nombre de points</t>
  </si>
  <si>
    <t>Note sur 20 attribuée par le jury (note brute + ou - 1 point):</t>
  </si>
  <si>
    <t>Plus de 2/3 des indicateurs doivent être évalués</t>
  </si>
  <si>
    <t>L’ensemble des éléments est transcrit, de façon synthétique, dans un document communicable.</t>
  </si>
  <si>
    <r>
      <rPr>
        <b/>
        <sz val="11"/>
        <color rgb="FFFF0000"/>
        <rFont val="Arial"/>
        <family val="2"/>
      </rPr>
      <t>NOM</t>
    </r>
    <r>
      <rPr>
        <b/>
        <sz val="11"/>
        <color theme="1"/>
        <rFont val="Arial"/>
        <family val="2"/>
      </rPr>
      <t xml:space="preserve"> DU CANDIDAT: </t>
    </r>
  </si>
  <si>
    <t xml:space="preserve">  </t>
  </si>
  <si>
    <t>C7 - MODELISER, METTRE EN ŒUVRE ET VALIDER UN CALCUL</t>
  </si>
  <si>
    <t>C8  Valider et finaliser une solution technique</t>
  </si>
  <si>
    <t>C11   Identifier, évaluer et prévenir les risques professionnels</t>
  </si>
  <si>
    <t>C12  Préparer la réalisation</t>
  </si>
  <si>
    <t>C13 - CONDUIRE LE CHANTIER ET GERER LES RESSOURCES</t>
  </si>
  <si>
    <r>
      <rPr>
        <b/>
        <sz val="12"/>
        <color rgb="FF000000"/>
        <rFont val="Arial"/>
        <family val="2"/>
      </rPr>
      <t>C12.2 Mettre en œuvre</t>
    </r>
    <r>
      <rPr>
        <sz val="12"/>
        <color rgb="FF000000"/>
        <rFont val="Arial"/>
        <family val="2"/>
      </rPr>
      <t xml:space="preserve"> les formalités administratives d’ouverture de chantier</t>
    </r>
  </si>
  <si>
    <r>
      <rPr>
        <b/>
        <sz val="12"/>
        <color rgb="FF000000"/>
        <rFont val="Arial"/>
        <family val="2"/>
      </rPr>
      <t>C13.1 Définir</t>
    </r>
    <r>
      <rPr>
        <sz val="12"/>
        <color rgb="FF000000"/>
        <rFont val="Arial"/>
        <family val="2"/>
      </rPr>
      <t xml:space="preserve"> l’affectation des ressources humaines et matérielles, et les </t>
    </r>
    <r>
      <rPr>
        <b/>
        <sz val="12"/>
        <color rgb="FF000000"/>
        <rFont val="Arial"/>
        <family val="2"/>
      </rPr>
      <t>adapter</t>
    </r>
    <r>
      <rPr>
        <sz val="12"/>
        <color rgb="FF000000"/>
        <rFont val="Arial"/>
        <family val="2"/>
      </rPr>
      <t xml:space="preserve"> aux aléas de chantier.</t>
    </r>
  </si>
  <si>
    <r>
      <rPr>
        <b/>
        <sz val="12"/>
        <color rgb="FF000000"/>
        <rFont val="Arial"/>
        <family val="2"/>
      </rPr>
      <t>C13.2 Gérer</t>
    </r>
    <r>
      <rPr>
        <sz val="12"/>
        <color rgb="FF000000"/>
        <rFont val="Arial"/>
        <family val="2"/>
      </rPr>
      <t xml:space="preserve"> les stocks et approvisionnements</t>
    </r>
  </si>
  <si>
    <t>Les autorisations et demandes d’ouverture de chantier sont déposées (DICT, occupation de voirie…)</t>
  </si>
  <si>
    <r>
      <t xml:space="preserve">C7.5 Intégrer </t>
    </r>
    <r>
      <rPr>
        <sz val="12"/>
        <color theme="1"/>
        <rFont val="Arial"/>
        <family val="2"/>
      </rPr>
      <t>une note de calcul manuelle dans un outil numérique (tableur…) en vue de l’automatiser</t>
    </r>
  </si>
  <si>
    <r>
      <t xml:space="preserve">C7  Modéliser, mettre en œuvre </t>
    </r>
    <r>
      <rPr>
        <sz val="12"/>
        <color theme="1"/>
        <rFont val="Arial"/>
        <family val="2"/>
      </rPr>
      <t>et</t>
    </r>
    <r>
      <rPr>
        <b/>
        <sz val="12"/>
        <color theme="1"/>
        <rFont val="Arial"/>
        <family val="2"/>
      </rPr>
      <t xml:space="preserve"> valider </t>
    </r>
    <r>
      <rPr>
        <sz val="12"/>
        <color theme="1"/>
        <rFont val="Arial"/>
        <family val="2"/>
      </rPr>
      <t>un calcul</t>
    </r>
  </si>
  <si>
    <r>
      <t xml:space="preserve">C8.2 Réaliser </t>
    </r>
    <r>
      <rPr>
        <sz val="12"/>
        <color theme="1"/>
        <rFont val="Arial"/>
        <family val="2"/>
      </rPr>
      <t>ou</t>
    </r>
    <r>
      <rPr>
        <b/>
        <sz val="12"/>
        <color theme="1"/>
        <rFont val="Arial"/>
        <family val="2"/>
      </rPr>
      <t xml:space="preserve"> compléter</t>
    </r>
    <r>
      <rPr>
        <sz val="12"/>
        <color theme="1"/>
        <rFont val="Arial"/>
        <family val="2"/>
      </rPr>
      <t xml:space="preserve"> tout ou partie du dossier d’exécution d’une solution technique</t>
    </r>
  </si>
  <si>
    <r>
      <t xml:space="preserve">C8.3 Produire </t>
    </r>
    <r>
      <rPr>
        <sz val="12"/>
        <color theme="1"/>
        <rFont val="Arial"/>
        <family val="2"/>
      </rPr>
      <t>ou</t>
    </r>
    <r>
      <rPr>
        <b/>
        <sz val="12"/>
        <color theme="1"/>
        <rFont val="Arial"/>
        <family val="2"/>
      </rPr>
      <t xml:space="preserve"> mettre à jour </t>
    </r>
    <r>
      <rPr>
        <sz val="12"/>
        <color theme="1"/>
        <rFont val="Arial"/>
        <family val="2"/>
      </rPr>
      <t>la maquette numérique du projet</t>
    </r>
  </si>
  <si>
    <t>ATTENTION, si le symbole ◄ apparait dans cette colonne c'est qu'il manque une information ou qu'il y a des informations contradictoires pour l'évaluation</t>
  </si>
  <si>
    <t>Les calculs manuels sont intégrés dans un outil de calcul numérique automatique (tableur,  …)</t>
  </si>
  <si>
    <t>La note de calcul est automatisée (calcul des résultats, tracé des courbes ou graphiques, macro éventuelles …)</t>
  </si>
  <si>
    <t>Les calculs manuels sont intégrés dans un outil de calcul numérique automatique (tableur,  …)
La note de calcul est automatisée (calcul des résultats, tracé des courbes ou graphiques, macro éventuelles …)</t>
  </si>
  <si>
    <t>C8 - VALIDER ET FINALISER UNE SOLUTION TECHNIQUE</t>
  </si>
  <si>
    <r>
      <t>C7.5</t>
    </r>
    <r>
      <rPr>
        <sz val="16"/>
        <color theme="1"/>
        <rFont val="Arial"/>
        <family val="2"/>
      </rPr>
      <t xml:space="preserve"> </t>
    </r>
    <r>
      <rPr>
        <b/>
        <sz val="16"/>
        <color theme="1"/>
        <rFont val="Arial"/>
        <family val="2"/>
      </rPr>
      <t>Intégrer</t>
    </r>
    <r>
      <rPr>
        <sz val="16"/>
        <color theme="1"/>
        <rFont val="Arial"/>
        <family val="2"/>
      </rPr>
      <t xml:space="preserve"> une note de calcul manuelle dans un outil numérique (tableur…) en vue de l’automatiser</t>
    </r>
  </si>
  <si>
    <t>Le contenu du dossier d’exécution est conforme aux exigences du marché.</t>
  </si>
  <si>
    <t>Le niveau de représentation de la solution technique est adapté aux exigences du marché et de l’entreprise</t>
  </si>
  <si>
    <t>C10 - DETERMINER DES PRIX DE VENTE ET GERER LES COUTS DU PROJET</t>
  </si>
  <si>
    <r>
      <rPr>
        <b/>
        <sz val="16"/>
        <color rgb="FF000000"/>
        <rFont val="Arial"/>
        <family val="2"/>
      </rPr>
      <t>C8.2</t>
    </r>
    <r>
      <rPr>
        <sz val="16"/>
        <color rgb="FF000000"/>
        <rFont val="Arial"/>
        <family val="2"/>
      </rPr>
      <t xml:space="preserve">  </t>
    </r>
    <r>
      <rPr>
        <b/>
        <sz val="16"/>
        <color rgb="FF000000"/>
        <rFont val="Arial"/>
        <family val="2"/>
      </rPr>
      <t>Réaliser</t>
    </r>
    <r>
      <rPr>
        <sz val="16"/>
        <color rgb="FF000000"/>
        <rFont val="Arial"/>
        <family val="2"/>
      </rPr>
      <t xml:space="preserve"> ou </t>
    </r>
    <r>
      <rPr>
        <b/>
        <sz val="16"/>
        <color rgb="FF000000"/>
        <rFont val="Arial"/>
        <family val="2"/>
      </rPr>
      <t>compléter</t>
    </r>
    <r>
      <rPr>
        <sz val="16"/>
        <color rgb="FF000000"/>
        <rFont val="Arial"/>
        <family val="2"/>
      </rPr>
      <t xml:space="preserve"> tout ou partie du dossier d’exécution d’une solution technique</t>
    </r>
  </si>
  <si>
    <r>
      <rPr>
        <b/>
        <sz val="16"/>
        <color rgb="FF000000"/>
        <rFont val="Arial"/>
        <family val="2"/>
      </rPr>
      <t>C8.3</t>
    </r>
    <r>
      <rPr>
        <sz val="16"/>
        <color rgb="FF000000"/>
        <rFont val="Arial"/>
        <family val="2"/>
      </rPr>
      <t xml:space="preserve">  </t>
    </r>
    <r>
      <rPr>
        <b/>
        <sz val="16"/>
        <color rgb="FF000000"/>
        <rFont val="Arial"/>
        <family val="2"/>
      </rPr>
      <t>Produire</t>
    </r>
    <r>
      <rPr>
        <sz val="16"/>
        <color rgb="FF000000"/>
        <rFont val="Arial"/>
        <family val="2"/>
      </rPr>
      <t xml:space="preserve"> ou </t>
    </r>
    <r>
      <rPr>
        <b/>
        <sz val="16"/>
        <color rgb="FF000000"/>
        <rFont val="Arial"/>
        <family val="2"/>
      </rPr>
      <t>mettre à jour</t>
    </r>
    <r>
      <rPr>
        <sz val="16"/>
        <color rgb="FF000000"/>
        <rFont val="Arial"/>
        <family val="2"/>
      </rPr>
      <t xml:space="preserve"> la maquette numérique du projet</t>
    </r>
  </si>
  <si>
    <r>
      <rPr>
        <b/>
        <sz val="16"/>
        <color rgb="FF000000"/>
        <rFont val="Arial"/>
        <family val="2"/>
      </rPr>
      <t>C10.2</t>
    </r>
    <r>
      <rPr>
        <sz val="16"/>
        <color rgb="FF000000"/>
        <rFont val="Arial"/>
        <family val="2"/>
      </rPr>
      <t xml:space="preserve">  </t>
    </r>
    <r>
      <rPr>
        <b/>
        <sz val="16"/>
        <color rgb="FF000000"/>
        <rFont val="Arial"/>
        <family val="2"/>
      </rPr>
      <t>Etablir</t>
    </r>
    <r>
      <rPr>
        <sz val="16"/>
        <color rgb="FF000000"/>
        <rFont val="Arial"/>
        <family val="2"/>
      </rPr>
      <t xml:space="preserve"> le budget de l’opération</t>
    </r>
  </si>
  <si>
    <t>Le budget de l’opération est établi</t>
  </si>
  <si>
    <r>
      <rPr>
        <b/>
        <sz val="16"/>
        <color rgb="FF000000"/>
        <rFont val="Arial"/>
        <family val="2"/>
      </rPr>
      <t>C10.3</t>
    </r>
    <r>
      <rPr>
        <sz val="16"/>
        <color rgb="FF000000"/>
        <rFont val="Arial"/>
        <family val="2"/>
      </rPr>
      <t xml:space="preserve">  </t>
    </r>
    <r>
      <rPr>
        <b/>
        <sz val="16"/>
        <color rgb="FF000000"/>
        <rFont val="Arial"/>
        <family val="2"/>
      </rPr>
      <t>Suivre</t>
    </r>
    <r>
      <rPr>
        <sz val="16"/>
        <color rgb="FF000000"/>
        <rFont val="Arial"/>
        <family val="2"/>
      </rPr>
      <t xml:space="preserve"> économiquement le chantier</t>
    </r>
  </si>
  <si>
    <t>Les factures sont rédigées.
Les travaux supplémentaires sont pris en compte.
Les situations de travaux sont établies.
Le compte prorata est actualisé.
Les coûts du chantier sont suivis en temps réel.
Les écarts entre le prévisionnel et le réel sont analysés.</t>
  </si>
  <si>
    <r>
      <rPr>
        <b/>
        <sz val="16"/>
        <color rgb="FF000000"/>
        <rFont val="Arial"/>
        <family val="2"/>
      </rPr>
      <t>C10.4</t>
    </r>
    <r>
      <rPr>
        <sz val="16"/>
        <color rgb="FF000000"/>
        <rFont val="Arial"/>
        <family val="2"/>
      </rPr>
      <t xml:space="preserve">  </t>
    </r>
    <r>
      <rPr>
        <b/>
        <sz val="16"/>
        <color rgb="FF000000"/>
        <rFont val="Arial"/>
        <family val="2"/>
      </rPr>
      <t>Clôturer</t>
    </r>
    <r>
      <rPr>
        <sz val="16"/>
        <color rgb="FF000000"/>
        <rFont val="Arial"/>
        <family val="2"/>
      </rPr>
      <t xml:space="preserve"> économiquement le chantier</t>
    </r>
  </si>
  <si>
    <t>Les coûts réels sont évalués et les données sont actualisées. 
Les coûts de la non qualité sont évalués.
La rentabilité de l’affaire est établie.
Le décompte définitif est réalisé.</t>
  </si>
  <si>
    <t>C11 – DETERMINER DES PRIX DE VENTE ET GERER LES COUTS DU PROJET</t>
  </si>
  <si>
    <t>C12 – PREPARER LA REALISATION</t>
  </si>
  <si>
    <r>
      <rPr>
        <b/>
        <sz val="16"/>
        <color theme="1"/>
        <rFont val="Arial"/>
        <family val="2"/>
      </rPr>
      <t>C11.2</t>
    </r>
    <r>
      <rPr>
        <sz val="16"/>
        <color theme="1"/>
        <rFont val="Arial"/>
        <family val="2"/>
      </rPr>
      <t xml:space="preserve">  </t>
    </r>
    <r>
      <rPr>
        <b/>
        <sz val="16"/>
        <color theme="1"/>
        <rFont val="Arial"/>
        <family val="2"/>
      </rPr>
      <t>Evaluer</t>
    </r>
    <r>
      <rPr>
        <sz val="16"/>
        <color theme="1"/>
        <rFont val="Arial"/>
        <family val="2"/>
      </rPr>
      <t xml:space="preserve"> les risques professionnels</t>
    </r>
  </si>
  <si>
    <r>
      <rPr>
        <b/>
        <sz val="16"/>
        <color theme="1"/>
        <rFont val="Arial"/>
        <family val="2"/>
      </rPr>
      <t>C11.3</t>
    </r>
    <r>
      <rPr>
        <sz val="16"/>
        <color theme="1"/>
        <rFont val="Arial"/>
        <family val="2"/>
      </rPr>
      <t xml:space="preserve">  </t>
    </r>
    <r>
      <rPr>
        <b/>
        <sz val="16"/>
        <color theme="1"/>
        <rFont val="Arial"/>
        <family val="2"/>
      </rPr>
      <t>Prévenir</t>
    </r>
    <r>
      <rPr>
        <sz val="16"/>
        <color theme="1"/>
        <rFont val="Arial"/>
        <family val="2"/>
      </rPr>
      <t xml:space="preserve"> les risques professionnels</t>
    </r>
  </si>
  <si>
    <t>L’analyse des risques est effectuée (suppression, estimation, évaluation, hiérarchisation…).</t>
  </si>
  <si>
    <t>Les principes généraux de prévention sont appliqués dès la conception : 
• à l’ouvrage, 
• à l’environnement, 
• aux modes opératoires, 
• aux équipements, 
• aux matériaux.
Des mesures de prévention sont proposées au moyen d’une synthèse rédigée, illustrée, documentée et argumentée (PPSPS ou partie de PPSPS).
Les mesures de prévention sont appliquées  et leur mise en œuvre est contrôlée.</t>
  </si>
  <si>
    <r>
      <rPr>
        <b/>
        <sz val="16"/>
        <color theme="1"/>
        <rFont val="Arial"/>
        <family val="2"/>
      </rPr>
      <t>C12.1</t>
    </r>
    <r>
      <rPr>
        <sz val="16"/>
        <color theme="1"/>
        <rFont val="Arial"/>
        <family val="2"/>
      </rPr>
      <t xml:space="preserve">  </t>
    </r>
    <r>
      <rPr>
        <b/>
        <sz val="16"/>
        <color theme="1"/>
        <rFont val="Arial"/>
        <family val="2"/>
      </rPr>
      <t>Réaliser</t>
    </r>
    <r>
      <rPr>
        <sz val="16"/>
        <color theme="1"/>
        <rFont val="Arial"/>
        <family val="2"/>
      </rPr>
      <t xml:space="preserve"> le dossier méthode d’exécution</t>
    </r>
  </si>
  <si>
    <t>Les phases sont identifiées.
Les taches sont définies.
Les modes opératoires sont définis.
La durée des opérations est évaluée.
L’enclenchement des phases et des tâches est réalisées, et les interfaces avec les autres corps d’état sont identifiées et prises en compte.
Le planning est établi.
Les procédures qualité sont établies.
Les calepinages sont établis.
Les bons de commande sont rédigés.
Les documents qualité sont établis (PAQ …).
Le plan d’installation de chantier est établi ou pris en compte.
La gestion des déchets est organisée.</t>
  </si>
  <si>
    <t>Le niveau de représentation de la solution technique est adapté aux exigences du marché et de l’entreprise.</t>
  </si>
  <si>
    <r>
      <t xml:space="preserve">C10.2  Etablir </t>
    </r>
    <r>
      <rPr>
        <sz val="12"/>
        <color theme="1"/>
        <rFont val="Arial"/>
        <family val="2"/>
      </rPr>
      <t>le budget de l’opération</t>
    </r>
  </si>
  <si>
    <r>
      <t xml:space="preserve">C10.3  Suivre </t>
    </r>
    <r>
      <rPr>
        <sz val="12"/>
        <color theme="1"/>
        <rFont val="Arial"/>
        <family val="2"/>
      </rPr>
      <t>économiquement le chantier</t>
    </r>
  </si>
  <si>
    <r>
      <t>C10.4  Clôturer</t>
    </r>
    <r>
      <rPr>
        <sz val="12"/>
        <color theme="1"/>
        <rFont val="Arial"/>
        <family val="2"/>
      </rPr>
      <t xml:space="preserve"> économiquement le chantier</t>
    </r>
  </si>
  <si>
    <r>
      <t>C11.2  Evaluer</t>
    </r>
    <r>
      <rPr>
        <sz val="12"/>
        <color theme="1"/>
        <rFont val="Arial"/>
        <family val="2"/>
      </rPr>
      <t xml:space="preserve"> les risques professionnels</t>
    </r>
  </si>
  <si>
    <r>
      <t>C11.3  Prévenir</t>
    </r>
    <r>
      <rPr>
        <sz val="12"/>
        <color theme="1"/>
        <rFont val="Arial"/>
        <family val="2"/>
      </rPr>
      <t xml:space="preserve"> les risques professionnels</t>
    </r>
  </si>
  <si>
    <r>
      <t xml:space="preserve">C12.1  Réaliser </t>
    </r>
    <r>
      <rPr>
        <sz val="12"/>
        <color theme="1"/>
        <rFont val="Arial"/>
        <family val="2"/>
      </rPr>
      <t>le dossier méthode d’exécution</t>
    </r>
  </si>
  <si>
    <t>Les cotations d'exécutions sont complètes</t>
  </si>
  <si>
    <t>Les plans d'exécutions sont complets et lisibles</t>
  </si>
  <si>
    <t>Les nomenclatures sont précises (noms produits, mode pose,…)</t>
  </si>
  <si>
    <t xml:space="preserve">PRENOM DU CANDIDAT:  </t>
  </si>
  <si>
    <t xml:space="preserve">NOM DU CANDIDAT:  </t>
  </si>
  <si>
    <t>REPERE DU SUJET:</t>
  </si>
  <si>
    <t>Seules les cases JAUNES sont à remplir par la commission d'évaluation</t>
  </si>
  <si>
    <t>Le PPSPS est rédigé</t>
  </si>
  <si>
    <t>Les situations de travaux sont établis</t>
  </si>
  <si>
    <t>Le bilan du chantier est réalisé</t>
  </si>
  <si>
    <t>Les modes opératoires sont réalisés et cohérents</t>
  </si>
  <si>
    <t xml:space="preserve">Le planning des travaux est établi </t>
  </si>
  <si>
    <t xml:space="preserve">Les bons de commandes sont rédigés </t>
  </si>
  <si>
    <t>Les déboursés secs, frais de chantier, frais d'opération sont clairement décomposés (main d'œuvre, matériaux, matériels …)</t>
  </si>
  <si>
    <t>Les dépenses prévisionnelles sont entièrement définies</t>
  </si>
  <si>
    <t>Les risques liés aux activités du chantier sont identifiés et listés</t>
  </si>
  <si>
    <t>Les méthodes d'exécution proposées sont pertinentes au plan technique et économique</t>
  </si>
  <si>
    <t>Les fiches de procédure du PAQ sont détaillés et illustrées par des schémas ou dessins légendés</t>
  </si>
  <si>
    <t>Les dispositifs et les procédures de préservation de l'environnement sont définis</t>
  </si>
  <si>
    <t>BTS  Enveloppe des Bâtiments : Conception et Réalisation
U5 - Soutenance de Projet - Aide à l'évaluation</t>
  </si>
  <si>
    <t>Les paramètres pris en compte sont cohérents avec les éléments d'organisation du chantier</t>
  </si>
  <si>
    <t>Les principes généraux de prévention sont expliqués</t>
  </si>
  <si>
    <t>Chaque phase est accompagnée des mesures de prévention et/ou de sécurité à mettre en œuvre</t>
  </si>
  <si>
    <t>BTS  Enveloppe des Bâtiments : 
Conception et Réalisation
Evaluation U5 - Soutenance de Projet 
CANDIDAT INDIVIDUEL</t>
  </si>
  <si>
    <t xml:space="preserve">C10 - DETERMINER DES PRIX DE VENTE ET GERER LES COUTS DU PROJET </t>
  </si>
  <si>
    <t>SESSION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</si>
</sst>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
      <b/>
      <sz val="18"/>
      <color theme="1"/>
      <name val="Arial"/>
      <family val="2"/>
    </font>
    <font>
      <b/>
      <sz val="11"/>
      <color rgb="FFFF0000"/>
      <name val="Arial"/>
      <family val="2"/>
    </font>
    <font>
      <b/>
      <sz val="12"/>
      <color rgb="FFFF0000"/>
      <name val="Arial"/>
      <family val="2"/>
    </font>
    <font>
      <b/>
      <sz val="20"/>
      <color theme="1"/>
      <name val="Arial"/>
      <family val="2"/>
    </font>
    <font>
      <sz val="11"/>
      <color rgb="FFFF0000"/>
      <name val="Arial"/>
      <family val="2"/>
    </font>
    <font>
      <sz val="9"/>
      <color rgb="FFFF0000"/>
      <name val="Arial"/>
      <family val="2"/>
    </font>
    <font>
      <sz val="10"/>
      <color theme="1"/>
      <name val="Arial"/>
      <family val="2"/>
    </font>
    <font>
      <sz val="10"/>
      <color rgb="FFFF0000"/>
      <name val="Arial"/>
      <family val="2"/>
    </font>
    <font>
      <b/>
      <sz val="10"/>
      <color theme="1"/>
      <name val="Arial"/>
      <family val="2"/>
    </font>
    <font>
      <b/>
      <sz val="11"/>
      <color indexed="10"/>
      <name val="Arial"/>
      <family val="2"/>
    </font>
    <font>
      <i/>
      <sz val="8"/>
      <color indexed="10"/>
      <name val="Arial"/>
      <family val="2"/>
    </font>
    <font>
      <sz val="9"/>
      <name val="Arial"/>
      <family val="2"/>
    </font>
    <font>
      <b/>
      <sz val="12"/>
      <name val="Arial"/>
      <family val="2"/>
    </font>
    <font>
      <b/>
      <sz val="16"/>
      <name val="Arial"/>
      <family val="2"/>
    </font>
    <font>
      <i/>
      <sz val="9"/>
      <name val="Arial"/>
      <family val="2"/>
    </font>
    <font>
      <b/>
      <sz val="10"/>
      <name val="Arial"/>
      <family val="2"/>
    </font>
    <font>
      <b/>
      <sz val="10"/>
      <color rgb="FFFF0000"/>
      <name val="Arial"/>
      <family val="2"/>
    </font>
    <font>
      <b/>
      <sz val="9"/>
      <name val="Arial"/>
      <family val="2"/>
    </font>
    <font>
      <sz val="10"/>
      <name val="Arial"/>
      <family val="2"/>
    </font>
    <font>
      <sz val="12"/>
      <name val="Arial"/>
      <family val="2"/>
    </font>
    <font>
      <b/>
      <sz val="14"/>
      <color theme="1"/>
      <name val="Arial"/>
      <family val="2"/>
    </font>
    <font>
      <b/>
      <sz val="16"/>
      <color theme="1"/>
      <name val="Arial"/>
      <family val="2"/>
    </font>
    <font>
      <sz val="16"/>
      <color theme="1"/>
      <name val="Arial"/>
      <family val="2"/>
    </font>
    <font>
      <sz val="12"/>
      <color rgb="FF000000"/>
      <name val="Arial"/>
      <family val="2"/>
    </font>
    <font>
      <b/>
      <sz val="12"/>
      <color rgb="FF000000"/>
      <name val="Arial"/>
      <family val="2"/>
    </font>
    <font>
      <i/>
      <sz val="11"/>
      <color indexed="10"/>
      <name val="Arial"/>
      <family val="2"/>
    </font>
    <font>
      <sz val="16"/>
      <color rgb="FF000000"/>
      <name val="Arial"/>
      <family val="2"/>
    </font>
    <font>
      <b/>
      <sz val="9"/>
      <color rgb="FFFF0000"/>
      <name val="Arial"/>
      <family val="2"/>
    </font>
    <font>
      <b/>
      <i/>
      <sz val="12"/>
      <name val="Arial"/>
      <family val="2"/>
    </font>
    <font>
      <i/>
      <sz val="12"/>
      <name val="Arial"/>
      <family val="2"/>
    </font>
    <font>
      <sz val="8"/>
      <name val="Calibri"/>
      <family val="2"/>
      <scheme val="minor"/>
    </font>
    <font>
      <sz val="8"/>
      <color indexed="10"/>
      <name val="Arial"/>
      <family val="2"/>
    </font>
    <font>
      <b/>
      <sz val="16"/>
      <color rgb="FF000000"/>
      <name val="Arial"/>
      <family val="2"/>
    </font>
    <font>
      <b/>
      <sz val="16"/>
      <color rgb="FFFF0000"/>
      <name val="Arial"/>
      <family val="2"/>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14999847407452621"/>
        <bgColor indexed="64"/>
      </patternFill>
    </fill>
  </fills>
  <borders count="56">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thin">
        <color auto="1"/>
      </left>
      <right style="thin">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14">
    <xf numFmtId="0" fontId="0" fillId="0" borderId="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214">
    <xf numFmtId="0" fontId="0" fillId="0" borderId="0" xfId="0"/>
    <xf numFmtId="0" fontId="2" fillId="2" borderId="16" xfId="0" applyFont="1" applyFill="1" applyBorder="1" applyAlignment="1">
      <alignment vertical="center" wrapText="1"/>
    </xf>
    <xf numFmtId="0" fontId="9" fillId="0" borderId="26" xfId="0" applyFont="1" applyFill="1" applyBorder="1" applyAlignment="1">
      <alignment vertical="center" wrapText="1"/>
    </xf>
    <xf numFmtId="0" fontId="3" fillId="0" borderId="26" xfId="0" applyFont="1" applyBorder="1"/>
    <xf numFmtId="0" fontId="3" fillId="0" borderId="0" xfId="0" applyFont="1"/>
    <xf numFmtId="0" fontId="11" fillId="0" borderId="0" xfId="0" applyFont="1" applyBorder="1" applyAlignment="1">
      <alignment horizontal="center" vertical="center" wrapText="1"/>
    </xf>
    <xf numFmtId="0" fontId="12" fillId="0" borderId="0" xfId="0" applyFont="1" applyBorder="1" applyAlignment="1">
      <alignment horizontal="center" vertical="center" textRotation="90" wrapText="1"/>
    </xf>
    <xf numFmtId="0" fontId="13" fillId="0" borderId="0" xfId="0" applyFont="1" applyBorder="1" applyAlignment="1">
      <alignment horizontal="center" vertical="center" textRotation="90" wrapText="1"/>
    </xf>
    <xf numFmtId="0" fontId="14" fillId="0" borderId="35" xfId="0" applyFont="1" applyBorder="1" applyAlignment="1">
      <alignment horizontal="center" vertical="center" wrapText="1"/>
    </xf>
    <xf numFmtId="0" fontId="12" fillId="0" borderId="0" xfId="0" applyFont="1" applyAlignment="1">
      <alignment horizontal="center" vertical="center" textRotation="90" wrapText="1"/>
    </xf>
    <xf numFmtId="0" fontId="11" fillId="0" borderId="0" xfId="0" applyFont="1" applyBorder="1" applyAlignment="1">
      <alignment horizontal="center" vertical="center" textRotation="90" wrapText="1"/>
    </xf>
    <xf numFmtId="0" fontId="11" fillId="0" borderId="0" xfId="0" applyFont="1" applyBorder="1"/>
    <xf numFmtId="9" fontId="11" fillId="0" borderId="0" xfId="0" applyNumberFormat="1" applyFont="1" applyBorder="1" applyAlignment="1">
      <alignment horizontal="center"/>
    </xf>
    <xf numFmtId="0" fontId="3" fillId="0" borderId="0" xfId="0" applyFont="1" applyBorder="1"/>
    <xf numFmtId="0" fontId="10" fillId="0" borderId="0" xfId="0" applyFont="1" applyBorder="1" applyAlignment="1">
      <alignment horizontal="center"/>
    </xf>
    <xf numFmtId="0" fontId="11" fillId="0" borderId="0" xfId="0" applyFont="1" applyBorder="1" applyAlignment="1">
      <alignment horizontal="center"/>
    </xf>
    <xf numFmtId="9" fontId="11" fillId="0" borderId="0" xfId="1" applyFont="1" applyBorder="1" applyAlignment="1">
      <alignment horizontal="center"/>
    </xf>
    <xf numFmtId="0" fontId="16" fillId="0" borderId="0" xfId="0" applyFont="1" applyBorder="1" applyAlignment="1">
      <alignment vertical="center"/>
    </xf>
    <xf numFmtId="0" fontId="12" fillId="0" borderId="0" xfId="0" applyFont="1" applyBorder="1"/>
    <xf numFmtId="0" fontId="2" fillId="0" borderId="0" xfId="0" applyFont="1" applyBorder="1" applyAlignment="1"/>
    <xf numFmtId="0" fontId="3" fillId="0" borderId="35" xfId="0" applyFont="1" applyBorder="1"/>
    <xf numFmtId="0" fontId="17" fillId="0" borderId="0" xfId="0" applyFont="1" applyBorder="1" applyAlignment="1">
      <alignment horizontal="center" vertical="center"/>
    </xf>
    <xf numFmtId="0" fontId="17" fillId="0" borderId="0" xfId="0" applyFont="1" applyBorder="1" applyAlignment="1" applyProtection="1">
      <alignment vertical="top" wrapText="1"/>
      <protection locked="0"/>
    </xf>
    <xf numFmtId="0" fontId="17" fillId="0" borderId="23" xfId="0" applyFont="1" applyFill="1" applyBorder="1" applyAlignment="1" applyProtection="1">
      <alignment vertical="top" wrapText="1"/>
      <protection locked="0"/>
    </xf>
    <xf numFmtId="0" fontId="17" fillId="0" borderId="0" xfId="0" applyFont="1" applyBorder="1" applyAlignment="1" applyProtection="1">
      <alignment horizontal="center" vertical="top" wrapText="1"/>
      <protection locked="0"/>
    </xf>
    <xf numFmtId="0" fontId="23" fillId="0" borderId="0" xfId="0" applyFont="1" applyBorder="1" applyAlignment="1">
      <alignment horizontal="center" vertical="center"/>
    </xf>
    <xf numFmtId="0" fontId="21" fillId="0" borderId="26" xfId="0" applyFont="1" applyBorder="1" applyAlignment="1">
      <alignment vertical="center"/>
    </xf>
    <xf numFmtId="0" fontId="17" fillId="0" borderId="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2" fillId="0" borderId="31" xfId="0" applyFont="1" applyBorder="1"/>
    <xf numFmtId="0" fontId="2" fillId="0" borderId="31" xfId="0" applyFont="1" applyBorder="1" applyAlignment="1"/>
    <xf numFmtId="0" fontId="11" fillId="0" borderId="31" xfId="0" applyFont="1" applyBorder="1"/>
    <xf numFmtId="0" fontId="3" fillId="0" borderId="31" xfId="0" applyFont="1" applyBorder="1"/>
    <xf numFmtId="0" fontId="10" fillId="0" borderId="31" xfId="0" applyFont="1" applyBorder="1" applyAlignment="1">
      <alignment horizontal="center"/>
    </xf>
    <xf numFmtId="0" fontId="3" fillId="0" borderId="34" xfId="0" applyFont="1" applyBorder="1"/>
    <xf numFmtId="0" fontId="12" fillId="0" borderId="0" xfId="0" applyFont="1"/>
    <xf numFmtId="0" fontId="12" fillId="0" borderId="0" xfId="0" applyFont="1" applyFill="1" applyAlignment="1">
      <alignment wrapText="1"/>
    </xf>
    <xf numFmtId="0" fontId="3" fillId="0" borderId="0" xfId="0" applyFont="1" applyAlignment="1">
      <alignment horizontal="center"/>
    </xf>
    <xf numFmtId="0" fontId="2" fillId="0" borderId="0" xfId="0" applyFont="1" applyAlignment="1"/>
    <xf numFmtId="0" fontId="11" fillId="0" borderId="0" xfId="0" applyFont="1"/>
    <xf numFmtId="0" fontId="10" fillId="0" borderId="0" xfId="0" applyFont="1" applyAlignment="1">
      <alignment horizontal="center"/>
    </xf>
    <xf numFmtId="0" fontId="18" fillId="0" borderId="7" xfId="0" applyFont="1" applyBorder="1" applyAlignment="1">
      <alignment horizontal="center" vertical="center"/>
    </xf>
    <xf numFmtId="0" fontId="19" fillId="0" borderId="4" xfId="0" applyFont="1" applyBorder="1" applyAlignment="1">
      <alignment vertical="center"/>
    </xf>
    <xf numFmtId="0" fontId="4" fillId="4" borderId="1" xfId="0" applyFont="1" applyFill="1" applyBorder="1" applyAlignment="1" applyProtection="1">
      <alignment horizontal="center" vertical="center"/>
      <protection locked="0"/>
    </xf>
    <xf numFmtId="0" fontId="4" fillId="4" borderId="11"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wrapText="1"/>
      <protection locked="0"/>
    </xf>
    <xf numFmtId="0" fontId="3" fillId="4" borderId="10" xfId="0" applyFont="1" applyFill="1" applyBorder="1" applyProtection="1">
      <protection locked="0"/>
    </xf>
    <xf numFmtId="0" fontId="24" fillId="4" borderId="11" xfId="0" applyFont="1" applyFill="1" applyBorder="1" applyAlignment="1" applyProtection="1">
      <alignment horizontal="center" vertical="center"/>
      <protection locked="0"/>
    </xf>
    <xf numFmtId="0" fontId="24" fillId="4" borderId="10" xfId="0" applyFont="1" applyFill="1" applyBorder="1" applyAlignment="1" applyProtection="1">
      <alignment horizontal="center" vertical="center" wrapText="1"/>
      <protection locked="0"/>
    </xf>
    <xf numFmtId="0" fontId="24" fillId="4" borderId="13" xfId="0" applyFont="1" applyFill="1" applyBorder="1" applyAlignment="1" applyProtection="1">
      <alignment horizontal="center" vertical="center"/>
      <protection locked="0"/>
    </xf>
    <xf numFmtId="0" fontId="28" fillId="0" borderId="1" xfId="0" applyFont="1" applyBorder="1" applyAlignment="1">
      <alignment vertical="center" wrapText="1"/>
    </xf>
    <xf numFmtId="0" fontId="28" fillId="0" borderId="0" xfId="0" applyFont="1" applyAlignment="1">
      <alignment wrapText="1"/>
    </xf>
    <xf numFmtId="0" fontId="28" fillId="0" borderId="0" xfId="0" applyFont="1" applyAlignment="1">
      <alignment horizontal="center" vertical="center" textRotation="90" wrapText="1"/>
    </xf>
    <xf numFmtId="0" fontId="28" fillId="0" borderId="0" xfId="0" applyFont="1" applyFill="1" applyAlignment="1">
      <alignment wrapText="1"/>
    </xf>
    <xf numFmtId="0" fontId="4" fillId="6" borderId="1" xfId="0" applyFont="1" applyFill="1" applyBorder="1" applyAlignment="1" applyProtection="1">
      <alignment horizontal="center" vertical="center"/>
    </xf>
    <xf numFmtId="0" fontId="5" fillId="6" borderId="12" xfId="0" applyFont="1" applyFill="1" applyBorder="1" applyAlignment="1">
      <alignment vertical="center" wrapText="1"/>
    </xf>
    <xf numFmtId="0" fontId="3"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4" fillId="0" borderId="17"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6" borderId="12" xfId="0" applyFont="1" applyFill="1" applyBorder="1" applyAlignment="1" applyProtection="1">
      <alignment horizontal="center" vertical="center"/>
    </xf>
    <xf numFmtId="9" fontId="31" fillId="0" borderId="0" xfId="0" applyNumberFormat="1" applyFont="1" applyBorder="1" applyAlignment="1">
      <alignment horizontal="center" vertical="center"/>
    </xf>
    <xf numFmtId="0" fontId="27" fillId="3" borderId="23" xfId="0" applyFont="1" applyFill="1" applyBorder="1" applyAlignment="1">
      <alignment horizontal="center" vertical="center" wrapText="1"/>
    </xf>
    <xf numFmtId="0" fontId="28" fillId="0" borderId="36" xfId="0" applyFont="1" applyBorder="1" applyAlignment="1">
      <alignment wrapText="1"/>
    </xf>
    <xf numFmtId="0" fontId="27"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28" fillId="0" borderId="1" xfId="0" applyFont="1" applyFill="1" applyBorder="1" applyAlignment="1">
      <alignment vertical="center" wrapText="1"/>
    </xf>
    <xf numFmtId="0" fontId="4" fillId="6" borderId="43" xfId="0" applyFont="1" applyFill="1" applyBorder="1" applyAlignment="1" applyProtection="1">
      <alignment horizontal="center" vertical="center"/>
    </xf>
    <xf numFmtId="0" fontId="4" fillId="4" borderId="44" xfId="0" applyFont="1" applyFill="1" applyBorder="1" applyAlignment="1" applyProtection="1">
      <alignment horizontal="center" vertical="center"/>
      <protection locked="0"/>
    </xf>
    <xf numFmtId="164" fontId="33" fillId="0" borderId="0" xfId="0" applyNumberFormat="1" applyFont="1" applyBorder="1" applyAlignment="1">
      <alignment horizontal="center" vertical="center"/>
    </xf>
    <xf numFmtId="0" fontId="4" fillId="6" borderId="29" xfId="0" applyFont="1" applyFill="1" applyBorder="1" applyAlignment="1" applyProtection="1">
      <alignment vertical="center" wrapText="1"/>
    </xf>
    <xf numFmtId="0" fontId="5" fillId="6" borderId="1" xfId="0" applyFont="1" applyFill="1" applyBorder="1" applyAlignment="1" applyProtection="1">
      <alignment vertical="center" wrapText="1"/>
    </xf>
    <xf numFmtId="0" fontId="5" fillId="6" borderId="12" xfId="0" applyFont="1" applyFill="1" applyBorder="1" applyAlignment="1" applyProtection="1">
      <alignment vertical="center" wrapText="1"/>
    </xf>
    <xf numFmtId="0" fontId="5" fillId="0" borderId="12" xfId="0" applyFont="1" applyBorder="1" applyAlignment="1" applyProtection="1">
      <alignment vertical="center" wrapText="1"/>
    </xf>
    <xf numFmtId="0" fontId="4" fillId="5" borderId="41" xfId="0" applyFont="1" applyFill="1" applyBorder="1" applyAlignment="1" applyProtection="1">
      <alignment horizontal="left" vertical="center" wrapText="1"/>
    </xf>
    <xf numFmtId="0" fontId="4" fillId="5" borderId="18" xfId="0" applyFont="1" applyFill="1" applyBorder="1" applyAlignment="1">
      <alignment horizontal="left" vertical="center" wrapText="1"/>
    </xf>
    <xf numFmtId="0" fontId="4" fillId="5" borderId="18" xfId="0" applyFont="1" applyFill="1" applyBorder="1" applyAlignment="1" applyProtection="1">
      <alignment horizontal="left" vertical="center" wrapText="1"/>
    </xf>
    <xf numFmtId="0" fontId="4" fillId="6" borderId="45" xfId="0" applyFont="1" applyFill="1" applyBorder="1" applyAlignment="1" applyProtection="1">
      <alignment horizontal="left" vertical="center" wrapText="1"/>
    </xf>
    <xf numFmtId="0" fontId="29" fillId="6" borderId="29" xfId="0" applyFont="1" applyFill="1" applyBorder="1" applyAlignment="1">
      <alignment horizontal="left" vertical="center" wrapText="1"/>
    </xf>
    <xf numFmtId="0" fontId="5" fillId="6" borderId="28" xfId="0" applyFont="1" applyFill="1" applyBorder="1" applyAlignment="1">
      <alignment vertical="center" wrapText="1"/>
    </xf>
    <xf numFmtId="0" fontId="4" fillId="4" borderId="28" xfId="0" applyFont="1" applyFill="1" applyBorder="1" applyAlignment="1" applyProtection="1">
      <alignment horizontal="center" vertical="center"/>
      <protection locked="0"/>
    </xf>
    <xf numFmtId="0" fontId="5" fillId="6" borderId="1" xfId="0" applyFont="1" applyFill="1" applyBorder="1" applyAlignment="1">
      <alignment vertical="center" wrapText="1"/>
    </xf>
    <xf numFmtId="0" fontId="5" fillId="3" borderId="15" xfId="0" applyFont="1" applyFill="1" applyBorder="1" applyAlignment="1">
      <alignment vertical="center" wrapText="1"/>
    </xf>
    <xf numFmtId="0" fontId="18" fillId="0" borderId="36" xfId="0" applyFont="1" applyBorder="1" applyAlignment="1">
      <alignment horizontal="center" vertical="center" wrapText="1"/>
    </xf>
    <xf numFmtId="9" fontId="25" fillId="6" borderId="30" xfId="0" applyNumberFormat="1" applyFont="1" applyFill="1" applyBorder="1" applyAlignment="1">
      <alignment horizontal="right" vertical="center"/>
    </xf>
    <xf numFmtId="9" fontId="25" fillId="5" borderId="39" xfId="0" applyNumberFormat="1" applyFont="1" applyFill="1" applyBorder="1" applyAlignment="1">
      <alignment horizontal="left" vertical="center"/>
    </xf>
    <xf numFmtId="9" fontId="25" fillId="6" borderId="29" xfId="0" applyNumberFormat="1" applyFont="1" applyFill="1" applyBorder="1" applyAlignment="1">
      <alignment horizontal="right" vertical="center"/>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37" fillId="0" borderId="0" xfId="0" applyFont="1" applyBorder="1" applyAlignment="1">
      <alignment vertical="center"/>
    </xf>
    <xf numFmtId="0" fontId="4" fillId="0" borderId="18" xfId="0" applyFont="1" applyFill="1" applyBorder="1" applyAlignment="1">
      <alignment horizontal="center" vertical="center" wrapText="1"/>
    </xf>
    <xf numFmtId="0" fontId="18" fillId="0" borderId="19" xfId="0" applyFont="1" applyBorder="1" applyAlignment="1">
      <alignment horizontal="center" vertical="center" wrapText="1"/>
    </xf>
    <xf numFmtId="0" fontId="3" fillId="4" borderId="48" xfId="0" applyFont="1" applyFill="1" applyBorder="1" applyProtection="1">
      <protection locked="0"/>
    </xf>
    <xf numFmtId="0" fontId="24" fillId="4" borderId="48" xfId="0" applyFont="1" applyFill="1" applyBorder="1" applyAlignment="1" applyProtection="1">
      <alignment horizontal="center" vertical="center" wrapText="1"/>
      <protection locked="0"/>
    </xf>
    <xf numFmtId="0" fontId="3" fillId="4" borderId="21" xfId="0" applyFont="1" applyFill="1" applyBorder="1" applyProtection="1">
      <protection locked="0"/>
    </xf>
    <xf numFmtId="0" fontId="27" fillId="0" borderId="0" xfId="0" applyFont="1" applyAlignment="1">
      <alignment vertical="center" wrapText="1"/>
    </xf>
    <xf numFmtId="0" fontId="5" fillId="0" borderId="18" xfId="0" applyFont="1" applyBorder="1" applyAlignment="1" applyProtection="1">
      <alignment vertical="center" wrapText="1"/>
    </xf>
    <xf numFmtId="9" fontId="25" fillId="6" borderId="50" xfId="0" applyNumberFormat="1" applyFont="1" applyFill="1" applyBorder="1" applyAlignment="1">
      <alignment horizontal="right" vertical="center"/>
    </xf>
    <xf numFmtId="0" fontId="5" fillId="6" borderId="43" xfId="0" applyFont="1" applyFill="1" applyBorder="1" applyAlignment="1" applyProtection="1">
      <alignment vertical="center" wrapText="1"/>
    </xf>
    <xf numFmtId="0" fontId="5" fillId="0" borderId="1" xfId="0" applyFont="1" applyBorder="1" applyAlignment="1" applyProtection="1">
      <alignment vertical="center" wrapText="1"/>
    </xf>
    <xf numFmtId="2" fontId="18" fillId="5" borderId="20" xfId="1" applyNumberFormat="1" applyFont="1" applyFill="1" applyBorder="1" applyAlignment="1">
      <alignment horizontal="center" vertical="center"/>
    </xf>
    <xf numFmtId="2" fontId="25" fillId="6" borderId="51" xfId="1" applyNumberFormat="1" applyFont="1" applyFill="1" applyBorder="1" applyAlignment="1">
      <alignment vertical="center"/>
    </xf>
    <xf numFmtId="9" fontId="25" fillId="5" borderId="7" xfId="1" applyFont="1" applyFill="1" applyBorder="1" applyAlignment="1">
      <alignment horizontal="center" vertical="center"/>
    </xf>
    <xf numFmtId="9" fontId="35" fillId="6" borderId="11" xfId="1" applyFont="1" applyFill="1" applyBorder="1" applyAlignment="1">
      <alignment horizontal="right" vertical="center"/>
    </xf>
    <xf numFmtId="9" fontId="35" fillId="6" borderId="13" xfId="1" applyFont="1" applyFill="1" applyBorder="1" applyAlignment="1">
      <alignment horizontal="right" vertical="center"/>
    </xf>
    <xf numFmtId="0" fontId="4" fillId="6" borderId="50" xfId="0" applyFont="1" applyFill="1" applyBorder="1" applyAlignment="1">
      <alignment horizontal="left" vertical="center" wrapText="1"/>
    </xf>
    <xf numFmtId="0" fontId="5" fillId="0" borderId="43" xfId="0" applyFont="1" applyBorder="1" applyAlignment="1" applyProtection="1">
      <alignment vertical="center" wrapText="1"/>
    </xf>
    <xf numFmtId="0" fontId="2" fillId="2" borderId="26" xfId="0" applyFont="1" applyFill="1" applyBorder="1" applyAlignment="1">
      <alignment vertical="center" wrapText="1"/>
    </xf>
    <xf numFmtId="0" fontId="9" fillId="0" borderId="0" xfId="0" applyFont="1" applyFill="1" applyBorder="1" applyAlignment="1">
      <alignment vertical="center" wrapText="1"/>
    </xf>
    <xf numFmtId="0" fontId="4" fillId="0" borderId="49" xfId="0" applyFont="1" applyBorder="1" applyAlignment="1">
      <alignment horizontal="center" vertical="center" wrapText="1"/>
    </xf>
    <xf numFmtId="0" fontId="34" fillId="0" borderId="0" xfId="0" applyFont="1" applyBorder="1" applyAlignment="1">
      <alignment horizontal="center" vertical="center" wrapText="1"/>
    </xf>
    <xf numFmtId="9" fontId="25" fillId="5" borderId="40" xfId="1" applyFont="1" applyFill="1" applyBorder="1" applyAlignment="1">
      <alignment horizontal="left" vertical="center"/>
    </xf>
    <xf numFmtId="0" fontId="2" fillId="0" borderId="2" xfId="0" applyFont="1" applyBorder="1" applyAlignment="1">
      <alignment horizontal="center" vertical="center" wrapText="1"/>
    </xf>
    <xf numFmtId="0" fontId="18" fillId="0" borderId="16" xfId="0" applyFont="1" applyBorder="1" applyAlignment="1">
      <alignment horizontal="center" vertical="center" wrapText="1"/>
    </xf>
    <xf numFmtId="0" fontId="18" fillId="6" borderId="2" xfId="0" applyFont="1" applyFill="1" applyBorder="1" applyAlignment="1" applyProtection="1">
      <alignment horizontal="center" vertical="center" wrapText="1"/>
      <protection locked="0"/>
    </xf>
    <xf numFmtId="0" fontId="4" fillId="6" borderId="2" xfId="0" applyFont="1" applyFill="1" applyBorder="1" applyAlignment="1">
      <alignment horizontal="center" vertical="center" wrapText="1"/>
    </xf>
    <xf numFmtId="0" fontId="8" fillId="0" borderId="0" xfId="0" applyFont="1" applyBorder="1" applyAlignment="1">
      <alignment vertical="top"/>
    </xf>
    <xf numFmtId="0" fontId="8" fillId="0" borderId="35" xfId="0" applyFont="1" applyBorder="1" applyAlignment="1">
      <alignment vertical="top"/>
    </xf>
    <xf numFmtId="2" fontId="25" fillId="6" borderId="47" xfId="1" applyNumberFormat="1" applyFont="1" applyFill="1" applyBorder="1" applyAlignment="1">
      <alignment vertical="center"/>
    </xf>
    <xf numFmtId="2" fontId="25" fillId="6" borderId="52" xfId="1" applyNumberFormat="1" applyFont="1" applyFill="1" applyBorder="1" applyAlignment="1">
      <alignment vertical="center"/>
    </xf>
    <xf numFmtId="0" fontId="4" fillId="4" borderId="1"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5" borderId="39" xfId="0" applyFont="1" applyFill="1" applyBorder="1" applyAlignment="1" applyProtection="1">
      <alignment horizontal="left" vertical="center" wrapText="1"/>
    </xf>
    <xf numFmtId="0" fontId="4" fillId="5" borderId="8"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2" fillId="4" borderId="36"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18" fillId="4" borderId="2" xfId="0" applyFont="1" applyFill="1" applyBorder="1" applyAlignment="1" applyProtection="1">
      <alignment horizontal="center" vertical="center" wrapText="1"/>
      <protection locked="0"/>
    </xf>
    <xf numFmtId="0" fontId="18" fillId="4" borderId="3" xfId="0" applyFont="1" applyFill="1" applyBorder="1" applyAlignment="1" applyProtection="1">
      <alignment horizontal="center" vertical="center" wrapText="1"/>
      <protection locked="0"/>
    </xf>
    <xf numFmtId="0" fontId="18" fillId="4" borderId="4" xfId="0" applyFont="1" applyFill="1" applyBorder="1" applyAlignment="1" applyProtection="1">
      <alignment horizontal="center" vertical="center" wrapText="1"/>
      <protection locked="0"/>
    </xf>
    <xf numFmtId="0" fontId="4" fillId="5" borderId="39"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42" xfId="0" applyFont="1" applyFill="1" applyBorder="1" applyAlignment="1">
      <alignment horizontal="left" vertical="center" wrapText="1"/>
    </xf>
    <xf numFmtId="0" fontId="14" fillId="4" borderId="36" xfId="0" applyFont="1" applyFill="1" applyBorder="1" applyAlignment="1" applyProtection="1">
      <alignment horizontal="center" vertical="center" wrapText="1"/>
      <protection locked="0"/>
    </xf>
    <xf numFmtId="0" fontId="14" fillId="4" borderId="37" xfId="0" applyFont="1" applyFill="1" applyBorder="1" applyAlignment="1" applyProtection="1">
      <alignment horizontal="center" vertical="center" wrapText="1"/>
      <protection locked="0"/>
    </xf>
    <xf numFmtId="0" fontId="6" fillId="6" borderId="25"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4" fillId="6" borderId="50" xfId="0" applyFont="1" applyFill="1" applyBorder="1" applyAlignment="1" applyProtection="1">
      <alignment horizontal="left" vertical="center" wrapText="1"/>
    </xf>
    <xf numFmtId="0" fontId="4" fillId="6" borderId="45" xfId="0" applyFont="1" applyFill="1" applyBorder="1" applyAlignment="1" applyProtection="1">
      <alignment horizontal="left" vertical="center" wrapText="1"/>
    </xf>
    <xf numFmtId="0" fontId="4" fillId="6" borderId="40" xfId="0" applyFont="1" applyFill="1" applyBorder="1" applyAlignment="1" applyProtection="1">
      <alignment horizontal="left" vertical="center" wrapText="1"/>
    </xf>
    <xf numFmtId="0" fontId="4" fillId="6" borderId="50"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4" fillId="6" borderId="40" xfId="0" applyFont="1" applyFill="1" applyBorder="1" applyAlignment="1">
      <alignment horizontal="left" vertical="center" wrapText="1"/>
    </xf>
    <xf numFmtId="0" fontId="4" fillId="6" borderId="46" xfId="0" applyFont="1" applyFill="1" applyBorder="1" applyAlignment="1">
      <alignment horizontal="left" vertical="center" wrapText="1"/>
    </xf>
    <xf numFmtId="0" fontId="14" fillId="4" borderId="38" xfId="0" applyFont="1" applyFill="1" applyBorder="1" applyAlignment="1" applyProtection="1">
      <alignment horizontal="center" vertical="center" wrapText="1"/>
      <protection locked="0"/>
    </xf>
    <xf numFmtId="0" fontId="39" fillId="0" borderId="23" xfId="0" applyFont="1" applyBorder="1" applyAlignment="1">
      <alignment horizontal="center" vertical="top"/>
    </xf>
    <xf numFmtId="0" fontId="39" fillId="0" borderId="0" xfId="0" applyFont="1" applyBorder="1" applyAlignment="1">
      <alignment horizontal="center" vertical="top"/>
    </xf>
    <xf numFmtId="0" fontId="39" fillId="0" borderId="35" xfId="0" applyFont="1" applyBorder="1" applyAlignment="1">
      <alignment horizontal="center" vertical="top"/>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25" fillId="0" borderId="23" xfId="0" applyFont="1" applyBorder="1" applyAlignment="1">
      <alignment horizontal="right" vertical="center"/>
    </xf>
    <xf numFmtId="0" fontId="25" fillId="0" borderId="0" xfId="0" applyFont="1" applyBorder="1" applyAlignment="1">
      <alignment horizontal="right" vertical="center"/>
    </xf>
    <xf numFmtId="164" fontId="8" fillId="0" borderId="2"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6" borderId="46" xfId="0" applyFont="1" applyFill="1" applyBorder="1" applyAlignment="1" applyProtection="1">
      <alignment horizontal="left"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4" fillId="4" borderId="25" xfId="0" applyFont="1" applyFill="1" applyBorder="1" applyAlignment="1" applyProtection="1">
      <alignment horizontal="center" vertical="center"/>
      <protection locked="0"/>
    </xf>
    <xf numFmtId="0" fontId="24" fillId="4" borderId="26" xfId="0" applyFont="1" applyFill="1" applyBorder="1" applyAlignment="1" applyProtection="1">
      <alignment horizontal="center" vertical="center"/>
      <protection locked="0"/>
    </xf>
    <xf numFmtId="0" fontId="24" fillId="4" borderId="27" xfId="0" applyFont="1" applyFill="1" applyBorder="1" applyAlignment="1" applyProtection="1">
      <alignment horizontal="center" vertical="center"/>
      <protection locked="0"/>
    </xf>
    <xf numFmtId="0" fontId="24" fillId="4" borderId="23" xfId="0" applyFont="1" applyFill="1" applyBorder="1" applyAlignment="1" applyProtection="1">
      <alignment horizontal="center" vertical="center"/>
      <protection locked="0"/>
    </xf>
    <xf numFmtId="0" fontId="24" fillId="4" borderId="0" xfId="0" applyFont="1" applyFill="1" applyBorder="1" applyAlignment="1" applyProtection="1">
      <alignment horizontal="center" vertical="center"/>
      <protection locked="0"/>
    </xf>
    <xf numFmtId="0" fontId="24" fillId="4" borderId="35" xfId="0" applyFont="1" applyFill="1" applyBorder="1" applyAlignment="1" applyProtection="1">
      <alignment horizontal="center" vertical="center"/>
      <protection locked="0"/>
    </xf>
    <xf numFmtId="0" fontId="24" fillId="4" borderId="33" xfId="0" applyFont="1" applyFill="1" applyBorder="1" applyAlignment="1" applyProtection="1">
      <alignment horizontal="center" vertical="center"/>
      <protection locked="0"/>
    </xf>
    <xf numFmtId="0" fontId="24" fillId="4" borderId="31" xfId="0" applyFont="1" applyFill="1" applyBorder="1" applyAlignment="1" applyProtection="1">
      <alignment horizontal="center" vertical="center"/>
      <protection locked="0"/>
    </xf>
    <xf numFmtId="0" fontId="24" fillId="4" borderId="34" xfId="0" applyFont="1" applyFill="1" applyBorder="1" applyAlignment="1" applyProtection="1">
      <alignment horizontal="center" vertical="center"/>
      <protection locked="0"/>
    </xf>
    <xf numFmtId="0" fontId="24" fillId="4" borderId="14" xfId="0" applyFont="1" applyFill="1" applyBorder="1" applyAlignment="1" applyProtection="1">
      <alignment horizontal="center" vertical="center" wrapText="1"/>
      <protection locked="0"/>
    </xf>
    <xf numFmtId="0" fontId="3" fillId="4" borderId="15" xfId="0" applyFont="1" applyFill="1" applyBorder="1" applyProtection="1">
      <protection locked="0"/>
    </xf>
    <xf numFmtId="0" fontId="20" fillId="0" borderId="23" xfId="0" applyFont="1" applyBorder="1" applyAlignment="1">
      <alignment horizontal="right" vertical="center"/>
    </xf>
    <xf numFmtId="0" fontId="20" fillId="0" borderId="0" xfId="0" applyFont="1" applyBorder="1" applyAlignment="1">
      <alignment horizontal="right" vertical="center"/>
    </xf>
    <xf numFmtId="0" fontId="18" fillId="3" borderId="5"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20" xfId="0" applyFont="1" applyFill="1" applyBorder="1" applyAlignment="1">
      <alignment horizontal="center" vertical="center"/>
    </xf>
    <xf numFmtId="0" fontId="22" fillId="0" borderId="25" xfId="0" applyFont="1" applyBorder="1" applyAlignment="1">
      <alignment horizontal="center"/>
    </xf>
    <xf numFmtId="0" fontId="22" fillId="0" borderId="26" xfId="0" applyFont="1" applyBorder="1" applyAlignment="1">
      <alignment horizont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0" fontId="24" fillId="4" borderId="14" xfId="0" applyFont="1" applyFill="1" applyBorder="1" applyAlignment="1" applyProtection="1">
      <alignment horizontal="center" vertical="top" wrapText="1"/>
      <protection locked="0"/>
    </xf>
    <xf numFmtId="0" fontId="24" fillId="4" borderId="21" xfId="0" applyFont="1" applyFill="1" applyBorder="1" applyAlignment="1" applyProtection="1">
      <alignment horizontal="center" vertical="top" wrapText="1"/>
      <protection locked="0"/>
    </xf>
    <xf numFmtId="0" fontId="24" fillId="4" borderId="22" xfId="0" applyFont="1" applyFill="1" applyBorder="1" applyAlignment="1" applyProtection="1">
      <alignment horizontal="center" vertical="top" wrapText="1"/>
      <protection locked="0"/>
    </xf>
    <xf numFmtId="9" fontId="26" fillId="0" borderId="23" xfId="0" applyNumberFormat="1" applyFont="1" applyBorder="1" applyAlignment="1">
      <alignment horizontal="center" vertical="center"/>
    </xf>
    <xf numFmtId="9" fontId="26" fillId="0" borderId="0" xfId="0" applyNumberFormat="1" applyFont="1" applyBorder="1" applyAlignment="1">
      <alignment horizontal="center" vertical="center"/>
    </xf>
    <xf numFmtId="9" fontId="22" fillId="0" borderId="33" xfId="0" applyNumberFormat="1" applyFont="1" applyBorder="1" applyAlignment="1">
      <alignment horizontal="center" vertical="center"/>
    </xf>
    <xf numFmtId="9" fontId="22" fillId="0" borderId="31" xfId="0" applyNumberFormat="1" applyFont="1" applyBorder="1" applyAlignment="1">
      <alignment horizontal="center" vertical="center"/>
    </xf>
    <xf numFmtId="0" fontId="18" fillId="0" borderId="23" xfId="0" applyFont="1" applyBorder="1" applyAlignment="1">
      <alignment horizontal="right" vertical="center"/>
    </xf>
    <xf numFmtId="0" fontId="18" fillId="0" borderId="0" xfId="0" applyFont="1" applyBorder="1" applyAlignment="1">
      <alignment horizontal="right" vertical="center"/>
    </xf>
    <xf numFmtId="164" fontId="19" fillId="4" borderId="2" xfId="0" applyNumberFormat="1" applyFont="1" applyFill="1" applyBorder="1" applyAlignment="1" applyProtection="1">
      <alignment horizontal="center" vertical="center"/>
      <protection locked="0"/>
    </xf>
    <xf numFmtId="164" fontId="19" fillId="4" borderId="3" xfId="0" applyNumberFormat="1" applyFont="1" applyFill="1" applyBorder="1" applyAlignment="1" applyProtection="1">
      <alignment horizontal="center" vertical="center"/>
      <protection locked="0"/>
    </xf>
    <xf numFmtId="0" fontId="4" fillId="5" borderId="53" xfId="0" applyFont="1" applyFill="1" applyBorder="1" applyAlignment="1">
      <alignment horizontal="left" vertical="center" wrapText="1"/>
    </xf>
    <xf numFmtId="0" fontId="4" fillId="5" borderId="54" xfId="0" applyFont="1" applyFill="1" applyBorder="1" applyAlignment="1">
      <alignment horizontal="left" vertical="center" wrapText="1"/>
    </xf>
    <xf numFmtId="0" fontId="4" fillId="5" borderId="55"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7" fillId="5" borderId="32" xfId="0" applyFont="1" applyFill="1" applyBorder="1" applyAlignment="1">
      <alignment horizontal="left" vertical="center" wrapText="1"/>
    </xf>
    <xf numFmtId="0" fontId="27" fillId="5" borderId="10" xfId="0" applyFont="1" applyFill="1" applyBorder="1" applyAlignment="1">
      <alignment horizontal="left" vertical="center" wrapText="1"/>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cellXfs>
  <cellStyles count="14">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Normal" xfId="0" builtinId="0"/>
    <cellStyle name="Pourcentage" xfId="1" builtinId="5"/>
  </cellStyles>
  <dxfs count="3">
    <dxf>
      <fill>
        <patternFill>
          <bgColor rgb="FFFF0000"/>
        </patternFill>
      </fill>
    </dxf>
    <dxf>
      <fill>
        <patternFill>
          <bgColor theme="6" tint="0.39994506668294322"/>
        </patternFill>
      </fill>
    </dxf>
    <dxf>
      <fill>
        <patternFill>
          <bgColor rgb="FFFF8989"/>
        </patternFill>
      </fill>
    </dxf>
  </dxfs>
  <tableStyles count="0" defaultTableStyle="TableStyleMedium2" defaultPivotStyle="PivotStyleLight16"/>
  <colors>
    <mruColors>
      <color rgb="FFFFFF99"/>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47624</xdr:colOff>
      <xdr:row>34</xdr:row>
      <xdr:rowOff>115093</xdr:rowOff>
    </xdr:from>
    <xdr:to>
      <xdr:col>8</xdr:col>
      <xdr:colOff>222249</xdr:colOff>
      <xdr:row>34</xdr:row>
      <xdr:rowOff>317500</xdr:rowOff>
    </xdr:to>
    <xdr:sp macro="" textlink="">
      <xdr:nvSpPr>
        <xdr:cNvPr id="2" name="Flèche à angle droit 1">
          <a:extLst>
            <a:ext uri="{FF2B5EF4-FFF2-40B4-BE49-F238E27FC236}">
              <a16:creationId xmlns:a16="http://schemas.microsoft.com/office/drawing/2014/main" id="{00000000-0008-0000-0200-000002000000}"/>
            </a:ext>
          </a:extLst>
        </xdr:cNvPr>
        <xdr:cNvSpPr/>
      </xdr:nvSpPr>
      <xdr:spPr>
        <a:xfrm>
          <a:off x="8650604" y="7506493"/>
          <a:ext cx="151765" cy="202407"/>
        </a:xfrm>
        <a:prstGeom prst="ben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twoCellAnchor>
  <xdr:twoCellAnchor editAs="oneCell">
    <xdr:from>
      <xdr:col>10</xdr:col>
      <xdr:colOff>217714</xdr:colOff>
      <xdr:row>38</xdr:row>
      <xdr:rowOff>117927</xdr:rowOff>
    </xdr:from>
    <xdr:to>
      <xdr:col>17</xdr:col>
      <xdr:colOff>5251718</xdr:colOff>
      <xdr:row>46</xdr:row>
      <xdr:rowOff>182332</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srcRect l="1106" t="1586" r="1604" b="2817"/>
        <a:stretch/>
      </xdr:blipFill>
      <xdr:spPr>
        <a:xfrm>
          <a:off x="13008428" y="15058570"/>
          <a:ext cx="6730526" cy="3112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180109</xdr:colOff>
      <xdr:row>1</xdr:row>
      <xdr:rowOff>79664</xdr:rowOff>
    </xdr:from>
    <xdr:to>
      <xdr:col>1</xdr:col>
      <xdr:colOff>6012874</xdr:colOff>
      <xdr:row>1</xdr:row>
      <xdr:rowOff>4800960</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106" t="1586" r="1604" b="2817"/>
        <a:stretch/>
      </xdr:blipFill>
      <xdr:spPr>
        <a:xfrm>
          <a:off x="180109" y="1257300"/>
          <a:ext cx="10363201" cy="47212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zoomScaleSheetLayoutView="80" workbookViewId="0">
      <pane ySplit="4" topLeftCell="A5" activePane="bottomLeft" state="frozenSplit"/>
      <selection activeCell="C3" sqref="C3:G3"/>
      <selection pane="bottomLeft" activeCell="R4" sqref="R4"/>
    </sheetView>
  </sheetViews>
  <sheetFormatPr baseColWidth="10" defaultColWidth="11.5" defaultRowHeight="14" outlineLevelCol="1"/>
  <cols>
    <col min="1" max="1" width="79.5" style="35" customWidth="1"/>
    <col min="2" max="2" width="61.1640625" style="36" hidden="1" customWidth="1"/>
    <col min="3" max="3" width="63.1640625" style="36" customWidth="1"/>
    <col min="4" max="4" width="17.5" style="37" customWidth="1"/>
    <col min="5" max="8" width="4.1640625" style="4" customWidth="1"/>
    <col min="9" max="9" width="2.83203125" style="13" customWidth="1"/>
    <col min="10" max="10" width="12.6640625" style="37" customWidth="1"/>
    <col min="11" max="11" width="12.6640625" style="35" customWidth="1"/>
    <col min="12" max="12" width="12.6640625" style="38" customWidth="1"/>
    <col min="13" max="13" width="4.6640625" style="39" hidden="1" customWidth="1" outlineLevel="1"/>
    <col min="14" max="14" width="7.5" style="39" hidden="1" customWidth="1" outlineLevel="1"/>
    <col min="15" max="16" width="4.6640625" style="4" hidden="1" customWidth="1" outlineLevel="1"/>
    <col min="17" max="17" width="8.83203125" style="40" hidden="1" customWidth="1" outlineLevel="1"/>
    <col min="18" max="18" width="81" style="4" customWidth="1" collapsed="1"/>
    <col min="19" max="16384" width="11.5" style="4"/>
  </cols>
  <sheetData>
    <row r="1" spans="1:18" ht="33" customHeight="1" thickBot="1">
      <c r="A1" s="142" t="s">
        <v>94</v>
      </c>
      <c r="B1" s="1" t="s">
        <v>24</v>
      </c>
      <c r="C1" s="118" t="s">
        <v>75</v>
      </c>
      <c r="D1" s="131"/>
      <c r="E1" s="132"/>
      <c r="F1" s="132"/>
      <c r="G1" s="132"/>
      <c r="H1" s="132"/>
      <c r="I1" s="132"/>
      <c r="J1" s="132"/>
      <c r="K1" s="132"/>
      <c r="L1" s="133"/>
      <c r="M1" s="2"/>
      <c r="N1" s="2"/>
      <c r="O1" s="3"/>
      <c r="P1" s="3"/>
      <c r="Q1" s="3"/>
      <c r="R1" s="144" t="s">
        <v>96</v>
      </c>
    </row>
    <row r="2" spans="1:18" ht="33" customHeight="1" thickBot="1">
      <c r="A2" s="143"/>
      <c r="B2" s="111"/>
      <c r="C2" s="118" t="s">
        <v>74</v>
      </c>
      <c r="D2" s="131"/>
      <c r="E2" s="132"/>
      <c r="F2" s="132"/>
      <c r="G2" s="132"/>
      <c r="H2" s="132"/>
      <c r="I2" s="132"/>
      <c r="J2" s="132"/>
      <c r="K2" s="132"/>
      <c r="L2" s="133"/>
      <c r="M2" s="112"/>
      <c r="N2" s="112"/>
      <c r="O2" s="13"/>
      <c r="P2" s="13"/>
      <c r="Q2" s="13"/>
      <c r="R2" s="145"/>
    </row>
    <row r="3" spans="1:18" ht="33" customHeight="1" thickBot="1">
      <c r="A3" s="143"/>
      <c r="B3" s="111"/>
      <c r="C3" s="119" t="s">
        <v>76</v>
      </c>
      <c r="D3" s="131"/>
      <c r="E3" s="132"/>
      <c r="F3" s="132"/>
      <c r="G3" s="132"/>
      <c r="H3" s="132"/>
      <c r="I3" s="132"/>
      <c r="J3" s="132"/>
      <c r="K3" s="132"/>
      <c r="L3" s="133"/>
      <c r="M3" s="112"/>
      <c r="N3" s="112"/>
      <c r="O3" s="13"/>
      <c r="P3" s="13"/>
      <c r="Q3" s="13"/>
      <c r="R3" s="145"/>
    </row>
    <row r="4" spans="1:18" s="9" customFormat="1" ht="35.25" customHeight="1" thickBot="1">
      <c r="A4" s="60" t="s">
        <v>0</v>
      </c>
      <c r="B4" s="61" t="s">
        <v>1</v>
      </c>
      <c r="C4" s="94" t="s">
        <v>1</v>
      </c>
      <c r="D4" s="62" t="s">
        <v>13</v>
      </c>
      <c r="E4" s="62">
        <v>0</v>
      </c>
      <c r="F4" s="62">
        <v>1</v>
      </c>
      <c r="G4" s="62">
        <v>2</v>
      </c>
      <c r="H4" s="113">
        <v>3</v>
      </c>
      <c r="I4" s="116"/>
      <c r="J4" s="117" t="s">
        <v>18</v>
      </c>
      <c r="K4" s="114" t="s">
        <v>17</v>
      </c>
      <c r="L4" s="87" t="s">
        <v>20</v>
      </c>
      <c r="M4" s="5" t="s">
        <v>15</v>
      </c>
      <c r="N4" s="5" t="s">
        <v>16</v>
      </c>
      <c r="O4" s="6"/>
      <c r="P4" s="6"/>
      <c r="Q4" s="7"/>
      <c r="R4" s="8" t="s">
        <v>12</v>
      </c>
    </row>
    <row r="5" spans="1:18" s="9" customFormat="1" ht="21.5" customHeight="1">
      <c r="A5" s="134" t="s">
        <v>36</v>
      </c>
      <c r="B5" s="135"/>
      <c r="C5" s="135"/>
      <c r="D5" s="135"/>
      <c r="E5" s="135"/>
      <c r="F5" s="135"/>
      <c r="G5" s="135"/>
      <c r="H5" s="136"/>
      <c r="I5" s="58"/>
      <c r="J5" s="115">
        <v>0.15</v>
      </c>
      <c r="K5" s="106">
        <f>J5</f>
        <v>0.15</v>
      </c>
      <c r="L5" s="104">
        <f>SUM(L6:L7)</f>
        <v>0</v>
      </c>
      <c r="M5" s="10"/>
      <c r="N5" s="10"/>
      <c r="O5" s="6"/>
      <c r="P5" s="6"/>
      <c r="Q5" s="7"/>
      <c r="R5" s="140"/>
    </row>
    <row r="6" spans="1:18" ht="35" thickBot="1">
      <c r="A6" s="149" t="s">
        <v>35</v>
      </c>
      <c r="B6" s="57" t="s">
        <v>23</v>
      </c>
      <c r="C6" s="85" t="s">
        <v>40</v>
      </c>
      <c r="D6" s="56" t="s">
        <v>14</v>
      </c>
      <c r="E6" s="43"/>
      <c r="F6" s="43"/>
      <c r="G6" s="43"/>
      <c r="H6" s="44"/>
      <c r="I6" s="59" t="str">
        <f>(IF(M6="",IF(J6=0,"","◄"),""))</f>
        <v>◄</v>
      </c>
      <c r="J6" s="90">
        <v>0.5</v>
      </c>
      <c r="K6" s="107">
        <f>IF(N6=0,0,J6/SUM(N$6:N$7))</f>
        <v>0.5</v>
      </c>
      <c r="L6" s="105">
        <f>(IF(F6&lt;&gt;"",1/3,0)+IF(G6&lt;&gt;"",2/3,0)+IF(H6&lt;&gt;"",1,0))*K6*K$5*20</f>
        <v>0</v>
      </c>
      <c r="M6" s="11" t="str">
        <f>IF(COUNTBLANK(E6:H6)=3,1,"")</f>
        <v/>
      </c>
      <c r="N6" s="12">
        <f>J6</f>
        <v>0.5</v>
      </c>
      <c r="O6" s="13"/>
      <c r="P6" s="13"/>
      <c r="Q6" s="14">
        <f>IF(E6&lt;&gt;"",0.02,(L6/(K6*J$5*20)))</f>
        <v>0</v>
      </c>
      <c r="R6" s="141"/>
    </row>
    <row r="7" spans="1:18" ht="35" thickBot="1">
      <c r="A7" s="152"/>
      <c r="B7" s="83"/>
      <c r="C7" s="57" t="s">
        <v>41</v>
      </c>
      <c r="D7" s="63" t="s">
        <v>14</v>
      </c>
      <c r="E7" s="45"/>
      <c r="F7" s="45"/>
      <c r="G7" s="45"/>
      <c r="H7" s="46"/>
      <c r="I7" s="59" t="str">
        <f>(IF(M7="",IF(J7=0,"","◄"),""))</f>
        <v>◄</v>
      </c>
      <c r="J7" s="90">
        <v>0.5</v>
      </c>
      <c r="K7" s="107">
        <f>IF(N7=0,0,J7/SUM(N$6:N$7))</f>
        <v>0.5</v>
      </c>
      <c r="L7" s="105">
        <f>(IF(F7&lt;&gt;"",1/3,0)+IF(G7&lt;&gt;"",2/3,0)+IF(H7&lt;&gt;"",1,0))*K7*K$5*20</f>
        <v>0</v>
      </c>
      <c r="M7" s="11" t="str">
        <f t="shared" ref="M7" si="0">IF(COUNTBLANK(E7:H7)=3,1,"")</f>
        <v/>
      </c>
      <c r="N7" s="12">
        <f t="shared" ref="N7" si="1">J7</f>
        <v>0.5</v>
      </c>
      <c r="O7" s="13"/>
      <c r="P7" s="13"/>
      <c r="Q7" s="14">
        <f t="shared" ref="Q7" si="2">IF(E7&lt;&gt;"",0.02,(L7/(K7*J$5*20)))</f>
        <v>0</v>
      </c>
      <c r="R7" s="141"/>
    </row>
    <row r="8" spans="1:18" ht="21.5" customHeight="1">
      <c r="A8" s="137" t="s">
        <v>27</v>
      </c>
      <c r="B8" s="138"/>
      <c r="C8" s="138"/>
      <c r="D8" s="138"/>
      <c r="E8" s="138"/>
      <c r="F8" s="138"/>
      <c r="G8" s="138"/>
      <c r="H8" s="139"/>
      <c r="I8" s="59"/>
      <c r="J8" s="89">
        <v>0.15</v>
      </c>
      <c r="K8" s="106">
        <f>IF(K$5=0,J8/(J$8+J$13+J$19+J$24+J32),J8)</f>
        <v>0.15</v>
      </c>
      <c r="L8" s="104">
        <f>SUM(L9:L12)</f>
        <v>0</v>
      </c>
      <c r="M8" s="11"/>
      <c r="N8" s="15"/>
      <c r="O8" s="13"/>
      <c r="P8" s="13"/>
      <c r="Q8" s="14"/>
      <c r="R8" s="129"/>
    </row>
    <row r="9" spans="1:18" ht="32.25" customHeight="1">
      <c r="A9" s="149" t="s">
        <v>37</v>
      </c>
      <c r="B9" s="79"/>
      <c r="C9" s="75" t="s">
        <v>72</v>
      </c>
      <c r="D9" s="71" t="s">
        <v>14</v>
      </c>
      <c r="E9" s="124"/>
      <c r="F9" s="124"/>
      <c r="G9" s="124"/>
      <c r="H9" s="72"/>
      <c r="I9" s="59" t="str">
        <f t="shared" ref="I9:I25" si="3">(IF(M9="",IF(J9=0,"","◄"),""))</f>
        <v>◄</v>
      </c>
      <c r="J9" s="90">
        <v>0.3</v>
      </c>
      <c r="K9" s="107">
        <f>IF(N9=0,0,J9/SUM(N$9:N$12))</f>
        <v>0.3</v>
      </c>
      <c r="L9" s="105">
        <f>(IF(F9&lt;&gt;"",1/3,0)+IF(G9&lt;&gt;"",2/3,0)+IF(H9&lt;&gt;"",1,0))*K9*K$8*20</f>
        <v>0</v>
      </c>
      <c r="M9" s="11" t="str">
        <f>IF(COUNTBLANK(E9:H9)=3,1,"")</f>
        <v/>
      </c>
      <c r="N9" s="16">
        <f>J9</f>
        <v>0.3</v>
      </c>
      <c r="O9" s="13"/>
      <c r="P9" s="13"/>
      <c r="Q9" s="14">
        <f>IF(E9&lt;&gt;"",0.02,(L9/(K9*J$8*20)))</f>
        <v>0</v>
      </c>
      <c r="R9" s="130"/>
    </row>
    <row r="10" spans="1:18" ht="22.5" customHeight="1">
      <c r="A10" s="150"/>
      <c r="B10" s="79"/>
      <c r="C10" s="102" t="s">
        <v>71</v>
      </c>
      <c r="D10" s="71" t="s">
        <v>14</v>
      </c>
      <c r="E10" s="124"/>
      <c r="F10" s="124"/>
      <c r="G10" s="124"/>
      <c r="H10" s="72"/>
      <c r="I10" s="59" t="str">
        <f t="shared" ref="I10" si="4">(IF(M10="",IF(J10=0,"","◄"),""))</f>
        <v>◄</v>
      </c>
      <c r="J10" s="90">
        <v>0.2</v>
      </c>
      <c r="K10" s="107">
        <f>IF(N10=0,0,J10/SUM(N$9:N$12))</f>
        <v>0.2</v>
      </c>
      <c r="L10" s="105">
        <f>(IF(F10&lt;&gt;"",1/3,0)+IF(G10&lt;&gt;"",2/3,0)+IF(H10&lt;&gt;"",1,0))*K10*K$8*20</f>
        <v>0</v>
      </c>
      <c r="M10" s="11" t="str">
        <f>IF(COUNTBLANK(E10:H10)=3,1,"")</f>
        <v/>
      </c>
      <c r="N10" s="16">
        <f>J10</f>
        <v>0.2</v>
      </c>
      <c r="O10" s="13"/>
      <c r="P10" s="13"/>
      <c r="Q10" s="14">
        <f>IF(E10&lt;&gt;"",0.02,(L10/(K10*J$8*20)))</f>
        <v>0</v>
      </c>
      <c r="R10" s="130"/>
    </row>
    <row r="11" spans="1:18" ht="37.5" customHeight="1">
      <c r="A11" s="151"/>
      <c r="B11" s="79"/>
      <c r="C11" s="102" t="s">
        <v>73</v>
      </c>
      <c r="D11" s="71" t="s">
        <v>14</v>
      </c>
      <c r="E11" s="124"/>
      <c r="F11" s="124"/>
      <c r="G11" s="124"/>
      <c r="H11" s="72"/>
      <c r="I11" s="59" t="str">
        <f t="shared" si="3"/>
        <v>◄</v>
      </c>
      <c r="J11" s="101">
        <v>0.2</v>
      </c>
      <c r="K11" s="107">
        <f>IF(N11=0,0,J11/SUM(N$9:N$12))</f>
        <v>0.2</v>
      </c>
      <c r="L11" s="105">
        <f t="shared" ref="L11:L12" si="5">(IF(F11&lt;&gt;"",1/3,0)+IF(G11&lt;&gt;"",2/3,0)+IF(H11&lt;&gt;"",1,0))*K11*K$8*20</f>
        <v>0</v>
      </c>
      <c r="M11" s="11" t="str">
        <f t="shared" ref="M11" si="6">IF(COUNTBLANK(E11:H11)=3,1,"")</f>
        <v/>
      </c>
      <c r="N11" s="16">
        <f t="shared" ref="N11" si="7">J11</f>
        <v>0.2</v>
      </c>
      <c r="O11" s="13"/>
      <c r="P11" s="13"/>
      <c r="Q11" s="14">
        <f t="shared" ref="Q11:Q12" si="8">IF(E11&lt;&gt;"",0.02,(L11/(K11*J$8*20)))</f>
        <v>0</v>
      </c>
      <c r="R11" s="130"/>
    </row>
    <row r="12" spans="1:18" ht="48.75" customHeight="1" thickBot="1">
      <c r="A12" s="109" t="s">
        <v>38</v>
      </c>
      <c r="B12" s="79"/>
      <c r="C12" s="102" t="s">
        <v>46</v>
      </c>
      <c r="D12" s="124"/>
      <c r="E12" s="124"/>
      <c r="F12" s="124"/>
      <c r="G12" s="124"/>
      <c r="H12" s="72"/>
      <c r="I12" s="59" t="str">
        <f t="shared" si="3"/>
        <v>◄</v>
      </c>
      <c r="J12" s="101">
        <v>0.3</v>
      </c>
      <c r="K12" s="107">
        <f>IF(N12=0,0,J12/SUM(N$9:N$12))</f>
        <v>0.3</v>
      </c>
      <c r="L12" s="105">
        <f t="shared" si="5"/>
        <v>0</v>
      </c>
      <c r="M12" s="11" t="str">
        <f>IF(D12="",IF(COUNTBLANK(E12:H12)=3,1,""),IF(COUNTBLANK(E12:H12)&lt;&gt;4,"",1))</f>
        <v/>
      </c>
      <c r="N12" s="16">
        <f>IF(D12&lt;&gt;"",0,J12)</f>
        <v>0.3</v>
      </c>
      <c r="O12" s="13"/>
      <c r="P12" s="13"/>
      <c r="Q12" s="14">
        <f t="shared" si="8"/>
        <v>0</v>
      </c>
      <c r="R12" s="130"/>
    </row>
    <row r="13" spans="1:18" ht="21.5" customHeight="1">
      <c r="A13" s="126" t="s">
        <v>95</v>
      </c>
      <c r="B13" s="127"/>
      <c r="C13" s="127"/>
      <c r="D13" s="127"/>
      <c r="E13" s="127"/>
      <c r="F13" s="127"/>
      <c r="G13" s="127"/>
      <c r="H13" s="128"/>
      <c r="I13" s="59"/>
      <c r="J13" s="89">
        <v>0.2</v>
      </c>
      <c r="K13" s="106">
        <f>IF(K$5=0,J13/(J$8+J$13+J$19+J$24+J37),J13)</f>
        <v>0.2</v>
      </c>
      <c r="L13" s="104">
        <f>SUM(L14:L18)</f>
        <v>0</v>
      </c>
      <c r="M13" s="11"/>
      <c r="N13" s="15"/>
      <c r="O13" s="13"/>
      <c r="P13" s="13"/>
      <c r="Q13" s="14"/>
      <c r="R13" s="129"/>
    </row>
    <row r="14" spans="1:18" ht="43.5" customHeight="1">
      <c r="A14" s="146" t="s">
        <v>65</v>
      </c>
      <c r="B14" s="78"/>
      <c r="C14" s="75" t="s">
        <v>84</v>
      </c>
      <c r="D14" s="71" t="s">
        <v>14</v>
      </c>
      <c r="E14" s="125"/>
      <c r="F14" s="125"/>
      <c r="G14" s="125"/>
      <c r="H14" s="44"/>
      <c r="I14" s="59" t="str">
        <f t="shared" si="3"/>
        <v>◄</v>
      </c>
      <c r="J14" s="90">
        <v>0.2</v>
      </c>
      <c r="K14" s="107">
        <f>IF(N14=0,0,J14/SUM(N$14:N$18))</f>
        <v>0.2</v>
      </c>
      <c r="L14" s="105">
        <f>(IF(F14&lt;&gt;"",1/3,0)+IF(G14&lt;&gt;"",2/3,0)+IF(H14&lt;&gt;"",1,0))*K14*K$13*20</f>
        <v>0</v>
      </c>
      <c r="M14" s="11" t="str">
        <f>IF(COUNTBLANK(E14:H14)=3,1,"")</f>
        <v/>
      </c>
      <c r="N14" s="16">
        <f>J14</f>
        <v>0.2</v>
      </c>
      <c r="O14" s="13"/>
      <c r="P14" s="13"/>
      <c r="Q14" s="14">
        <f>IF(E14&lt;&gt;"",0.02,(L14/(K14*J$13*20)))</f>
        <v>0</v>
      </c>
      <c r="R14" s="130"/>
    </row>
    <row r="15" spans="1:18" ht="38.25" customHeight="1">
      <c r="A15" s="147"/>
      <c r="B15" s="78"/>
      <c r="C15" s="75" t="s">
        <v>91</v>
      </c>
      <c r="D15" s="71" t="s">
        <v>14</v>
      </c>
      <c r="E15" s="125"/>
      <c r="F15" s="125"/>
      <c r="G15" s="125"/>
      <c r="H15" s="44"/>
      <c r="I15" s="59" t="str">
        <f t="shared" ref="I15" si="9">(IF(M15="",IF(J15=0,"","◄"),""))</f>
        <v>◄</v>
      </c>
      <c r="J15" s="90">
        <v>0.1</v>
      </c>
      <c r="K15" s="107">
        <f>IF(N15=0,0,J15/SUM(N$14:N$18))</f>
        <v>0.1</v>
      </c>
      <c r="L15" s="105">
        <f t="shared" ref="L15" si="10">(IF(F15&lt;&gt;"",1/3,0)+IF(G15&lt;&gt;"",2/3,0)+IF(H15&lt;&gt;"",1,0))*K15*K$13*20</f>
        <v>0</v>
      </c>
      <c r="M15" s="11" t="str">
        <f t="shared" ref="M15" si="11">IF(COUNTBLANK(E15:H15)=3,1,"")</f>
        <v/>
      </c>
      <c r="N15" s="16">
        <f t="shared" ref="N15" si="12">J15</f>
        <v>0.1</v>
      </c>
      <c r="O15" s="13"/>
      <c r="P15" s="13"/>
      <c r="Q15" s="14">
        <f t="shared" ref="Q15" si="13">IF(E15&lt;&gt;"",0.02,(L15/(K15*J$13*20)))</f>
        <v>0</v>
      </c>
      <c r="R15" s="130"/>
    </row>
    <row r="16" spans="1:18" ht="21.5" customHeight="1">
      <c r="A16" s="148"/>
      <c r="B16" s="78"/>
      <c r="C16" s="75" t="s">
        <v>85</v>
      </c>
      <c r="D16" s="71" t="s">
        <v>14</v>
      </c>
      <c r="E16" s="125"/>
      <c r="F16" s="125"/>
      <c r="G16" s="125"/>
      <c r="H16" s="44"/>
      <c r="I16" s="59" t="str">
        <f t="shared" ref="I16" si="14">(IF(M16="",IF(J16=0,"","◄"),""))</f>
        <v>◄</v>
      </c>
      <c r="J16" s="90">
        <v>0.5</v>
      </c>
      <c r="K16" s="107">
        <f>IF(N16=0,0,J16/SUM(N$14:N$18))</f>
        <v>0.5</v>
      </c>
      <c r="L16" s="105">
        <f t="shared" ref="L16" si="15">(IF(F16&lt;&gt;"",1/3,0)+IF(G16&lt;&gt;"",2/3,0)+IF(H16&lt;&gt;"",1,0))*K16*K$13*20</f>
        <v>0</v>
      </c>
      <c r="M16" s="11" t="str">
        <f t="shared" ref="M16" si="16">IF(COUNTBLANK(E16:H16)=3,1,"")</f>
        <v/>
      </c>
      <c r="N16" s="16">
        <f t="shared" ref="N16" si="17">J16</f>
        <v>0.5</v>
      </c>
      <c r="O16" s="13"/>
      <c r="P16" s="13"/>
      <c r="Q16" s="14">
        <f t="shared" ref="Q16" si="18">IF(E16&lt;&gt;"",0.02,(L16/(K16*J$13*20)))</f>
        <v>0</v>
      </c>
      <c r="R16" s="130"/>
    </row>
    <row r="17" spans="1:18" ht="21.5" customHeight="1">
      <c r="A17" s="74" t="s">
        <v>66</v>
      </c>
      <c r="B17" s="75" t="s">
        <v>9</v>
      </c>
      <c r="C17" s="75" t="s">
        <v>79</v>
      </c>
      <c r="D17" s="71" t="s">
        <v>14</v>
      </c>
      <c r="E17" s="125"/>
      <c r="F17" s="125"/>
      <c r="G17" s="125"/>
      <c r="H17" s="44"/>
      <c r="I17" s="59" t="str">
        <f t="shared" ref="I17:I18" si="19">(IF(M17="",IF(J17=0,"","◄"),""))</f>
        <v>◄</v>
      </c>
      <c r="J17" s="90">
        <v>0.1</v>
      </c>
      <c r="K17" s="107">
        <f>IF(N17=0,0,J17/SUM(N$14:N$18))</f>
        <v>0.1</v>
      </c>
      <c r="L17" s="105">
        <f t="shared" ref="L17:L18" si="20">(IF(F17&lt;&gt;"",1/3,0)+IF(G17&lt;&gt;"",2/3,0)+IF(H17&lt;&gt;"",1,0))*K17*K$13*20</f>
        <v>0</v>
      </c>
      <c r="M17" s="11" t="str">
        <f t="shared" ref="M17:M18" si="21">IF(COUNTBLANK(E17:H17)=3,1,"")</f>
        <v/>
      </c>
      <c r="N17" s="16">
        <f t="shared" ref="N17:N18" si="22">J17</f>
        <v>0.1</v>
      </c>
      <c r="O17" s="13"/>
      <c r="P17" s="13"/>
      <c r="Q17" s="14">
        <f t="shared" ref="Q17:Q18" si="23">IF(E17&lt;&gt;"",0.02,(L17/(K17*J$13*20)))</f>
        <v>0</v>
      </c>
      <c r="R17" s="130"/>
    </row>
    <row r="18" spans="1:18" ht="21.5" customHeight="1" thickBot="1">
      <c r="A18" s="74" t="s">
        <v>67</v>
      </c>
      <c r="B18" s="75" t="s">
        <v>10</v>
      </c>
      <c r="C18" s="75" t="s">
        <v>80</v>
      </c>
      <c r="D18" s="71" t="s">
        <v>14</v>
      </c>
      <c r="E18" s="125"/>
      <c r="F18" s="125"/>
      <c r="G18" s="125"/>
      <c r="H18" s="44"/>
      <c r="I18" s="59" t="str">
        <f t="shared" si="19"/>
        <v>◄</v>
      </c>
      <c r="J18" s="90">
        <v>0.1</v>
      </c>
      <c r="K18" s="107">
        <f>IF(N18=0,0,J18/SUM(N$14:N$18))</f>
        <v>0.1</v>
      </c>
      <c r="L18" s="105">
        <f t="shared" si="20"/>
        <v>0</v>
      </c>
      <c r="M18" s="11" t="str">
        <f t="shared" si="21"/>
        <v/>
      </c>
      <c r="N18" s="16">
        <f t="shared" si="22"/>
        <v>0.1</v>
      </c>
      <c r="O18" s="13"/>
      <c r="P18" s="13"/>
      <c r="Q18" s="14">
        <f t="shared" si="23"/>
        <v>0</v>
      </c>
      <c r="R18" s="130"/>
    </row>
    <row r="19" spans="1:18" ht="21.5" customHeight="1">
      <c r="A19" s="126" t="s">
        <v>28</v>
      </c>
      <c r="B19" s="127"/>
      <c r="C19" s="127"/>
      <c r="D19" s="127"/>
      <c r="E19" s="127"/>
      <c r="F19" s="127"/>
      <c r="G19" s="127"/>
      <c r="H19" s="128"/>
      <c r="I19" s="59"/>
      <c r="J19" s="89">
        <v>0.15</v>
      </c>
      <c r="K19" s="106">
        <f>IF(K$5=0,J19/(J$8+J$13+J$19+J$24+J43),J19)</f>
        <v>0.15</v>
      </c>
      <c r="L19" s="104">
        <f>SUM(L20:L23)</f>
        <v>0</v>
      </c>
      <c r="M19" s="11"/>
      <c r="N19" s="15"/>
      <c r="O19" s="13"/>
      <c r="P19" s="13"/>
      <c r="Q19" s="14"/>
      <c r="R19" s="140"/>
    </row>
    <row r="20" spans="1:18" ht="39" customHeight="1">
      <c r="A20" s="81" t="s">
        <v>68</v>
      </c>
      <c r="B20" s="80"/>
      <c r="C20" s="75" t="s">
        <v>86</v>
      </c>
      <c r="D20" s="71" t="s">
        <v>14</v>
      </c>
      <c r="E20" s="124"/>
      <c r="F20" s="124"/>
      <c r="G20" s="124"/>
      <c r="H20" s="44"/>
      <c r="I20" s="59" t="str">
        <f t="shared" si="3"/>
        <v>◄</v>
      </c>
      <c r="J20" s="90">
        <v>0.25</v>
      </c>
      <c r="K20" s="107">
        <f>IF(N20=0,0,J20/SUM(N$20:N$23))</f>
        <v>0.25</v>
      </c>
      <c r="L20" s="105">
        <f>(IF(F20&lt;&gt;"",1/3,0)+IF(G20&lt;&gt;"",2/3,0)+IF(H20&lt;&gt;"",1,0))*K20*K$19*20</f>
        <v>0</v>
      </c>
      <c r="M20" s="11" t="str">
        <f>IF(COUNTBLANK(E20:H20)=3,1,"")</f>
        <v/>
      </c>
      <c r="N20" s="16">
        <f t="shared" ref="N20" si="24">J20</f>
        <v>0.25</v>
      </c>
      <c r="O20" s="13"/>
      <c r="P20" s="13"/>
      <c r="Q20" s="14">
        <f>IF(E20&lt;&gt;"",0.02,(L20/(K20*J$19*20)))</f>
        <v>0</v>
      </c>
      <c r="R20" s="141"/>
    </row>
    <row r="21" spans="1:18" ht="21.5" customHeight="1" thickBot="1">
      <c r="A21" s="146" t="s">
        <v>69</v>
      </c>
      <c r="B21" s="77" t="s">
        <v>11</v>
      </c>
      <c r="C21" s="75" t="s">
        <v>92</v>
      </c>
      <c r="D21" s="71" t="s">
        <v>14</v>
      </c>
      <c r="E21" s="43"/>
      <c r="F21" s="43"/>
      <c r="G21" s="43"/>
      <c r="H21" s="44"/>
      <c r="I21" s="59" t="str">
        <f t="shared" si="3"/>
        <v>◄</v>
      </c>
      <c r="J21" s="90">
        <v>0.25</v>
      </c>
      <c r="K21" s="107">
        <f>IF(N21=0,0,J21/SUM(N$20:N$23))</f>
        <v>0.25</v>
      </c>
      <c r="L21" s="105">
        <f t="shared" ref="L21" si="25">(IF(F21&lt;&gt;"",1/3,0)+IF(G21&lt;&gt;"",2/3,0)+IF(H21&lt;&gt;"",1,0))*K21*K$19*20</f>
        <v>0</v>
      </c>
      <c r="M21" s="11" t="str">
        <f t="shared" ref="M21" si="26">IF(COUNTBLANK(E21:H21)=3,1,"")</f>
        <v/>
      </c>
      <c r="N21" s="16">
        <f t="shared" ref="N21" si="27">J21</f>
        <v>0.25</v>
      </c>
      <c r="O21" s="13"/>
      <c r="P21" s="13"/>
      <c r="Q21" s="14">
        <f t="shared" ref="Q21" si="28">IF(E21&lt;&gt;"",0.02,(L21/(K21*J$19*20)))</f>
        <v>0</v>
      </c>
      <c r="R21" s="141"/>
    </row>
    <row r="22" spans="1:18" ht="29.25" customHeight="1">
      <c r="A22" s="147"/>
      <c r="B22" s="100"/>
      <c r="C22" s="75" t="s">
        <v>93</v>
      </c>
      <c r="D22" s="71" t="s">
        <v>14</v>
      </c>
      <c r="E22" s="43"/>
      <c r="F22" s="43"/>
      <c r="G22" s="43"/>
      <c r="H22" s="44"/>
      <c r="I22" s="59" t="str">
        <f t="shared" ref="I22:I23" si="29">(IF(M22="",IF(J22=0,"","◄"),""))</f>
        <v>◄</v>
      </c>
      <c r="J22" s="90">
        <v>0.25</v>
      </c>
      <c r="K22" s="107">
        <f>IF(N22=0,0,J22/SUM(N$20:N$23))</f>
        <v>0.25</v>
      </c>
      <c r="L22" s="105">
        <f t="shared" ref="L22:L23" si="30">(IF(F22&lt;&gt;"",1/3,0)+IF(G22&lt;&gt;"",2/3,0)+IF(H22&lt;&gt;"",1,0))*K22*K$19*20</f>
        <v>0</v>
      </c>
      <c r="M22" s="11" t="str">
        <f t="shared" ref="M22:M23" si="31">IF(COUNTBLANK(E22:H22)=3,1,"")</f>
        <v/>
      </c>
      <c r="N22" s="16">
        <f t="shared" ref="N22:N23" si="32">J22</f>
        <v>0.25</v>
      </c>
      <c r="O22" s="13"/>
      <c r="P22" s="13"/>
      <c r="Q22" s="14">
        <f t="shared" ref="Q22:Q23" si="33">IF(E22&lt;&gt;"",0.02,(L22/(K22*J$19*20)))</f>
        <v>0</v>
      </c>
      <c r="R22" s="141"/>
    </row>
    <row r="23" spans="1:18" ht="21.5" customHeight="1" thickBot="1">
      <c r="A23" s="167"/>
      <c r="B23" s="100"/>
      <c r="C23" s="75" t="s">
        <v>78</v>
      </c>
      <c r="D23" s="71" t="s">
        <v>14</v>
      </c>
      <c r="E23" s="43"/>
      <c r="F23" s="43"/>
      <c r="G23" s="43"/>
      <c r="H23" s="44"/>
      <c r="I23" s="59" t="str">
        <f t="shared" si="29"/>
        <v>◄</v>
      </c>
      <c r="J23" s="90">
        <v>0.25</v>
      </c>
      <c r="K23" s="107">
        <f>IF(N23=0,0,J23/SUM(N$20:N$23))</f>
        <v>0.25</v>
      </c>
      <c r="L23" s="105">
        <f t="shared" si="30"/>
        <v>0</v>
      </c>
      <c r="M23" s="11" t="str">
        <f t="shared" si="31"/>
        <v/>
      </c>
      <c r="N23" s="16">
        <f t="shared" si="32"/>
        <v>0.25</v>
      </c>
      <c r="O23" s="13"/>
      <c r="P23" s="13"/>
      <c r="Q23" s="14">
        <f t="shared" si="33"/>
        <v>0</v>
      </c>
      <c r="R23" s="141"/>
    </row>
    <row r="24" spans="1:18" ht="21.5" customHeight="1">
      <c r="A24" s="126" t="s">
        <v>29</v>
      </c>
      <c r="B24" s="127"/>
      <c r="C24" s="127"/>
      <c r="D24" s="127"/>
      <c r="E24" s="127"/>
      <c r="F24" s="127"/>
      <c r="G24" s="127"/>
      <c r="H24" s="128"/>
      <c r="I24" s="59"/>
      <c r="J24" s="89">
        <v>0.25</v>
      </c>
      <c r="K24" s="106">
        <f>IF(K$5=0,J24/(J$8+J$13+J$19+J$24+J48),J24)</f>
        <v>0.25</v>
      </c>
      <c r="L24" s="104">
        <f>SUM(L25:L31)</f>
        <v>0</v>
      </c>
      <c r="M24" s="11"/>
      <c r="N24" s="16"/>
      <c r="O24" s="13"/>
      <c r="P24" s="13"/>
      <c r="Q24" s="14"/>
      <c r="R24" s="141"/>
    </row>
    <row r="25" spans="1:18" ht="42" customHeight="1">
      <c r="A25" s="146" t="s">
        <v>70</v>
      </c>
      <c r="B25" s="103"/>
      <c r="C25" s="75" t="s">
        <v>87</v>
      </c>
      <c r="D25" s="56" t="s">
        <v>14</v>
      </c>
      <c r="E25" s="43"/>
      <c r="F25" s="43"/>
      <c r="G25" s="43"/>
      <c r="H25" s="44"/>
      <c r="I25" s="59" t="str">
        <f t="shared" si="3"/>
        <v>◄</v>
      </c>
      <c r="J25" s="90">
        <v>0.2</v>
      </c>
      <c r="K25" s="107">
        <f>IF(N25=0,0,J25/SUM(N$25:N$31))</f>
        <v>0.2</v>
      </c>
      <c r="L25" s="105">
        <f>(IF(F25&lt;&gt;"",1/3,0)+IF(G25&lt;&gt;"",2/3,0)+IF(H25&lt;&gt;"",1,0))*K25*K$24*20</f>
        <v>0</v>
      </c>
      <c r="M25" s="11" t="str">
        <f>IF(COUNTBLANK(E25:H25)=3,1,"")</f>
        <v/>
      </c>
      <c r="N25" s="16">
        <f>J25</f>
        <v>0.2</v>
      </c>
      <c r="O25" s="13"/>
      <c r="P25" s="13"/>
      <c r="Q25" s="14">
        <f>IF(E25&lt;&gt;"",0.02,(L25/(K25*J$24*20)))</f>
        <v>0</v>
      </c>
      <c r="R25" s="141"/>
    </row>
    <row r="26" spans="1:18" ht="22.5" customHeight="1">
      <c r="A26" s="147"/>
      <c r="B26" s="110"/>
      <c r="C26" s="102" t="s">
        <v>81</v>
      </c>
      <c r="D26" s="56" t="s">
        <v>14</v>
      </c>
      <c r="E26" s="43"/>
      <c r="F26" s="43"/>
      <c r="G26" s="43"/>
      <c r="H26" s="44"/>
      <c r="I26" s="59" t="str">
        <f t="shared" ref="I26:I29" si="34">(IF(M26="",IF(J26=0,"","◄"),""))</f>
        <v>◄</v>
      </c>
      <c r="J26" s="90">
        <v>0.2</v>
      </c>
      <c r="K26" s="107">
        <f t="shared" ref="K26:K31" si="35">IF(N26=0,0,J26/SUM(N$25:N$31))</f>
        <v>0.2</v>
      </c>
      <c r="L26" s="105">
        <f t="shared" ref="L26:L29" si="36">(IF(F26&lt;&gt;"",1/3,0)+IF(G26&lt;&gt;"",2/3,0)+IF(H26&lt;&gt;"",1,0))*K26*K$24*20</f>
        <v>0</v>
      </c>
      <c r="M26" s="11" t="str">
        <f t="shared" ref="M26:M29" si="37">IF(COUNTBLANK(E26:H26)=3,1,"")</f>
        <v/>
      </c>
      <c r="N26" s="16">
        <f t="shared" ref="N26:N29" si="38">J26</f>
        <v>0.2</v>
      </c>
      <c r="O26" s="13"/>
      <c r="P26" s="13"/>
      <c r="Q26" s="14">
        <f t="shared" ref="Q26:Q29" si="39">IF(E26&lt;&gt;"",0.02,(L26/(K26*J$24*20)))</f>
        <v>0</v>
      </c>
      <c r="R26" s="141"/>
    </row>
    <row r="27" spans="1:18" ht="22.5" customHeight="1">
      <c r="A27" s="147"/>
      <c r="B27" s="110"/>
      <c r="C27" s="102" t="s">
        <v>82</v>
      </c>
      <c r="D27" s="56" t="s">
        <v>14</v>
      </c>
      <c r="E27" s="43"/>
      <c r="F27" s="43"/>
      <c r="G27" s="43"/>
      <c r="H27" s="44"/>
      <c r="I27" s="59" t="str">
        <f t="shared" si="34"/>
        <v>◄</v>
      </c>
      <c r="J27" s="90">
        <v>0.2</v>
      </c>
      <c r="K27" s="107">
        <f t="shared" si="35"/>
        <v>0.2</v>
      </c>
      <c r="L27" s="105">
        <f t="shared" si="36"/>
        <v>0</v>
      </c>
      <c r="M27" s="11" t="str">
        <f t="shared" si="37"/>
        <v/>
      </c>
      <c r="N27" s="16">
        <f t="shared" si="38"/>
        <v>0.2</v>
      </c>
      <c r="O27" s="13"/>
      <c r="P27" s="13"/>
      <c r="Q27" s="14">
        <f t="shared" si="39"/>
        <v>0</v>
      </c>
      <c r="R27" s="141"/>
    </row>
    <row r="28" spans="1:18" ht="22.5" customHeight="1">
      <c r="A28" s="147"/>
      <c r="B28" s="110"/>
      <c r="C28" s="102" t="s">
        <v>83</v>
      </c>
      <c r="D28" s="56" t="s">
        <v>14</v>
      </c>
      <c r="E28" s="43"/>
      <c r="F28" s="43"/>
      <c r="G28" s="43"/>
      <c r="H28" s="44"/>
      <c r="I28" s="59" t="str">
        <f t="shared" si="34"/>
        <v>◄</v>
      </c>
      <c r="J28" s="90">
        <v>0.1</v>
      </c>
      <c r="K28" s="107">
        <f t="shared" si="35"/>
        <v>0.1</v>
      </c>
      <c r="L28" s="105">
        <f t="shared" si="36"/>
        <v>0</v>
      </c>
      <c r="M28" s="11" t="str">
        <f t="shared" si="37"/>
        <v/>
      </c>
      <c r="N28" s="16">
        <f t="shared" si="38"/>
        <v>0.1</v>
      </c>
      <c r="O28" s="13"/>
      <c r="P28" s="13"/>
      <c r="Q28" s="14">
        <f t="shared" si="39"/>
        <v>0</v>
      </c>
      <c r="R28" s="141"/>
    </row>
    <row r="29" spans="1:18" ht="40.5" customHeight="1">
      <c r="A29" s="147"/>
      <c r="B29" s="110"/>
      <c r="C29" s="102" t="s">
        <v>88</v>
      </c>
      <c r="D29" s="56" t="s">
        <v>14</v>
      </c>
      <c r="E29" s="43"/>
      <c r="F29" s="43"/>
      <c r="G29" s="43"/>
      <c r="H29" s="44"/>
      <c r="I29" s="59" t="str">
        <f t="shared" si="34"/>
        <v>◄</v>
      </c>
      <c r="J29" s="90">
        <v>0.1</v>
      </c>
      <c r="K29" s="107">
        <f t="shared" si="35"/>
        <v>0.1</v>
      </c>
      <c r="L29" s="105">
        <f t="shared" si="36"/>
        <v>0</v>
      </c>
      <c r="M29" s="11" t="str">
        <f t="shared" si="37"/>
        <v/>
      </c>
      <c r="N29" s="16">
        <f t="shared" si="38"/>
        <v>0.1</v>
      </c>
      <c r="O29" s="13"/>
      <c r="P29" s="13"/>
      <c r="Q29" s="14">
        <f t="shared" si="39"/>
        <v>0</v>
      </c>
      <c r="R29" s="141"/>
    </row>
    <row r="30" spans="1:18" ht="40.5" customHeight="1" thickBot="1">
      <c r="A30" s="148"/>
      <c r="B30" s="110"/>
      <c r="C30" s="75" t="s">
        <v>89</v>
      </c>
      <c r="D30" s="56" t="s">
        <v>14</v>
      </c>
      <c r="E30" s="43"/>
      <c r="F30" s="43"/>
      <c r="G30" s="43"/>
      <c r="H30" s="44"/>
      <c r="I30" s="59" t="str">
        <f t="shared" ref="I30:I31" si="40">(IF(M30="",IF(J30=0,"","◄"),""))</f>
        <v>◄</v>
      </c>
      <c r="J30" s="88">
        <v>0.1</v>
      </c>
      <c r="K30" s="107">
        <f t="shared" si="35"/>
        <v>0.1</v>
      </c>
      <c r="L30" s="122">
        <f>(IF(F30&lt;&gt;"",1/3,0)+IF(G30&lt;&gt;"",2/3,0)+IF(H30&lt;&gt;"",1,0))*K30*K$24*20</f>
        <v>0</v>
      </c>
      <c r="M30" s="11" t="str">
        <f t="shared" ref="M30:M33" si="41">IF(COUNTBLANK(E30:H30)=3,1,"")</f>
        <v/>
      </c>
      <c r="N30" s="16">
        <f t="shared" ref="N30:N33" si="42">J30</f>
        <v>0.1</v>
      </c>
      <c r="O30" s="13"/>
      <c r="P30" s="13"/>
      <c r="Q30" s="14">
        <f t="shared" ref="Q30:Q31" si="43">IF(E30&lt;&gt;"",0.02,(L30/(K30*J$24*20)))</f>
        <v>0</v>
      </c>
      <c r="R30" s="141"/>
    </row>
    <row r="31" spans="1:18" ht="40.5" customHeight="1" thickBot="1">
      <c r="A31" s="74" t="s">
        <v>31</v>
      </c>
      <c r="B31" s="86" t="s">
        <v>34</v>
      </c>
      <c r="C31" s="75"/>
      <c r="D31" s="84"/>
      <c r="E31" s="84"/>
      <c r="F31" s="84"/>
      <c r="G31" s="84"/>
      <c r="H31" s="46"/>
      <c r="I31" s="59" t="str">
        <f t="shared" si="40"/>
        <v>◄</v>
      </c>
      <c r="J31" s="101">
        <v>0.1</v>
      </c>
      <c r="K31" s="107">
        <f t="shared" si="35"/>
        <v>0.1</v>
      </c>
      <c r="L31" s="123">
        <f>(IF(F31&lt;&gt;"",1/3,0)+IF(G31&lt;&gt;"",2/3,0)+IF(H31&lt;&gt;"",1,0))*K31*K$24*20</f>
        <v>0</v>
      </c>
      <c r="M31" s="11" t="str">
        <f>IF(D31="",IF(COUNTBLANK(E31:H31)=3,1,""),IF(COUNTBLANK(E31:H31)&lt;&gt;4,"",1))</f>
        <v/>
      </c>
      <c r="N31" s="16">
        <f>IF(D31&lt;&gt;"",0,J31)</f>
        <v>0.1</v>
      </c>
      <c r="O31" s="13"/>
      <c r="P31" s="13"/>
      <c r="Q31" s="14">
        <f t="shared" si="43"/>
        <v>0</v>
      </c>
      <c r="R31" s="141"/>
    </row>
    <row r="32" spans="1:18" ht="21" customHeight="1">
      <c r="A32" s="206" t="s">
        <v>30</v>
      </c>
      <c r="B32" s="207"/>
      <c r="C32" s="207"/>
      <c r="D32" s="207"/>
      <c r="E32" s="207"/>
      <c r="F32" s="207"/>
      <c r="G32" s="207"/>
      <c r="H32" s="208"/>
      <c r="I32" s="59"/>
      <c r="J32" s="89">
        <v>0.1</v>
      </c>
      <c r="K32" s="106">
        <f>IF(K$5=0,J32/(J$8+J$13+J$19+J$24+J56),J32)</f>
        <v>0.1</v>
      </c>
      <c r="L32" s="104">
        <f>SUM(L33:L34)</f>
        <v>0</v>
      </c>
      <c r="M32" s="11"/>
      <c r="N32" s="16"/>
      <c r="O32" s="13"/>
      <c r="P32" s="13"/>
      <c r="Q32" s="14"/>
      <c r="R32" s="141"/>
    </row>
    <row r="33" spans="1:18" ht="40.5" customHeight="1">
      <c r="A33" s="82" t="s">
        <v>32</v>
      </c>
      <c r="B33" s="110"/>
      <c r="C33" s="102"/>
      <c r="D33" s="56" t="s">
        <v>14</v>
      </c>
      <c r="E33" s="43"/>
      <c r="F33" s="43"/>
      <c r="G33" s="43"/>
      <c r="H33" s="44"/>
      <c r="I33" s="59" t="str">
        <f t="shared" ref="I33:I34" si="44">(IF(M33="","◄",""))</f>
        <v>◄</v>
      </c>
      <c r="J33" s="101">
        <v>0.5</v>
      </c>
      <c r="K33" s="107">
        <f>IF(N33=0,0,J33/SUM(N$33:N$34))</f>
        <v>0.5</v>
      </c>
      <c r="L33" s="105">
        <f>(IF(F33&lt;&gt;"",1/3,0)+IF(G33&lt;&gt;"",2/3,0)+IF(H33&lt;&gt;"",1,0))*K33*K$32*20</f>
        <v>0</v>
      </c>
      <c r="M33" s="11" t="str">
        <f t="shared" si="41"/>
        <v/>
      </c>
      <c r="N33" s="16">
        <f t="shared" si="42"/>
        <v>0.5</v>
      </c>
      <c r="O33" s="13"/>
      <c r="P33" s="13"/>
      <c r="Q33" s="14">
        <f>IF(E33&lt;&gt;"",0.02,(L33/(K33*J$32*20)))</f>
        <v>0</v>
      </c>
      <c r="R33" s="141"/>
    </row>
    <row r="34" spans="1:18" ht="48.75" customHeight="1" thickBot="1">
      <c r="A34" s="82" t="s">
        <v>33</v>
      </c>
      <c r="B34" s="77"/>
      <c r="C34" s="76"/>
      <c r="D34" s="45"/>
      <c r="E34" s="45"/>
      <c r="F34" s="45"/>
      <c r="G34" s="45"/>
      <c r="H34" s="46"/>
      <c r="I34" s="59" t="str">
        <f t="shared" si="44"/>
        <v>◄</v>
      </c>
      <c r="J34" s="88">
        <v>0.5</v>
      </c>
      <c r="K34" s="108">
        <f>IF(N34=0,0,J34/SUM(N$33:N$34))</f>
        <v>0.5</v>
      </c>
      <c r="L34" s="122">
        <f>(IF(F34&lt;&gt;"",1/3,0)+IF(G34&lt;&gt;"",2/3,0)+IF(H34&lt;&gt;"",1,0))*K34*K$32*20</f>
        <v>0</v>
      </c>
      <c r="M34" s="11" t="str">
        <f>IF(D34="",IF(COUNTBLANK(E34:H34)=3,1,""),IF(COUNTBLANK(E34:H34)&lt;&gt;4,"",1))</f>
        <v/>
      </c>
      <c r="N34" s="16">
        <f>IF(D34&lt;&gt;"",0,J34)</f>
        <v>0.5</v>
      </c>
      <c r="O34" s="13"/>
      <c r="P34" s="13"/>
      <c r="Q34" s="14">
        <f>IF(E34&lt;&gt;"",0.02,(L34/(K34*J$32*20)))</f>
        <v>0</v>
      </c>
      <c r="R34" s="153"/>
    </row>
    <row r="35" spans="1:18" ht="37.5" customHeight="1">
      <c r="A35" s="159" t="s">
        <v>39</v>
      </c>
      <c r="B35" s="160"/>
      <c r="C35" s="160"/>
      <c r="D35" s="160"/>
      <c r="E35" s="160"/>
      <c r="F35" s="160"/>
      <c r="G35" s="160"/>
      <c r="H35" s="160"/>
      <c r="I35" s="17"/>
      <c r="J35" s="64">
        <f>SUM(J5,J8,J13,J19,J24,J32)</f>
        <v>1</v>
      </c>
      <c r="K35" s="64">
        <f>SUM(K5,K8,K13,K19,K24,K32)</f>
        <v>1</v>
      </c>
      <c r="L35" s="73">
        <f>SUM(L5,L8,L13,L19,L24,L32)</f>
        <v>0</v>
      </c>
      <c r="M35" s="11"/>
      <c r="N35" s="11"/>
      <c r="O35" s="13"/>
      <c r="P35" s="13"/>
      <c r="Q35" s="14"/>
      <c r="R35" s="20"/>
    </row>
    <row r="36" spans="1:18" ht="18" customHeight="1" thickBot="1">
      <c r="A36" s="91"/>
      <c r="B36" s="92"/>
      <c r="C36" s="92"/>
      <c r="D36" s="92"/>
      <c r="E36" s="92"/>
      <c r="F36" s="92"/>
      <c r="G36" s="92"/>
      <c r="H36" s="92"/>
      <c r="I36" s="93">
        <f>COUNTIF(I5:I34,"=◄")</f>
        <v>24</v>
      </c>
      <c r="J36" s="64"/>
      <c r="K36" s="64"/>
      <c r="L36" s="73"/>
      <c r="M36" s="11"/>
      <c r="N36" s="11"/>
      <c r="O36" s="13"/>
      <c r="P36" s="13"/>
      <c r="Q36" s="14"/>
      <c r="R36" s="20"/>
    </row>
    <row r="37" spans="1:18" ht="23.25" customHeight="1" thickBot="1">
      <c r="A37" s="161" t="s">
        <v>8</v>
      </c>
      <c r="B37" s="162"/>
      <c r="C37" s="162"/>
      <c r="D37" s="162"/>
      <c r="E37" s="21"/>
      <c r="F37" s="163">
        <f>L19+L8+L5+L13+L24+L32</f>
        <v>0</v>
      </c>
      <c r="G37" s="164"/>
      <c r="H37" s="165" t="s">
        <v>2</v>
      </c>
      <c r="I37" s="165"/>
      <c r="J37" s="166"/>
      <c r="K37" s="154" t="s">
        <v>77</v>
      </c>
      <c r="L37" s="155"/>
      <c r="M37" s="155"/>
      <c r="N37" s="155"/>
      <c r="O37" s="155"/>
      <c r="P37" s="155"/>
      <c r="Q37" s="155"/>
      <c r="R37" s="156"/>
    </row>
    <row r="38" spans="1:18" ht="40.25" customHeight="1" thickBot="1">
      <c r="A38" s="202" t="s">
        <v>21</v>
      </c>
      <c r="B38" s="203"/>
      <c r="C38" s="203"/>
      <c r="D38" s="203"/>
      <c r="E38" s="21"/>
      <c r="F38" s="204"/>
      <c r="G38" s="205"/>
      <c r="H38" s="205"/>
      <c r="I38" s="205"/>
      <c r="J38" s="42" t="s">
        <v>3</v>
      </c>
      <c r="K38" s="120"/>
      <c r="L38" s="120"/>
      <c r="M38" s="120"/>
      <c r="N38" s="120"/>
      <c r="O38" s="120"/>
      <c r="P38" s="120"/>
      <c r="Q38" s="120"/>
      <c r="R38" s="121"/>
    </row>
    <row r="39" spans="1:18" ht="15" thickBot="1">
      <c r="A39" s="182"/>
      <c r="B39" s="183"/>
      <c r="C39" s="183"/>
      <c r="D39" s="183"/>
      <c r="E39" s="183"/>
      <c r="F39" s="183"/>
      <c r="G39" s="183"/>
      <c r="H39" s="183"/>
      <c r="I39" s="183"/>
      <c r="J39" s="183"/>
      <c r="K39" s="18"/>
      <c r="L39" s="19"/>
      <c r="M39" s="11"/>
      <c r="N39" s="11"/>
      <c r="O39" s="13"/>
      <c r="P39" s="13"/>
      <c r="Q39" s="14"/>
      <c r="R39" s="20"/>
    </row>
    <row r="40" spans="1:18" ht="21.75" customHeight="1">
      <c r="A40" s="184" t="s">
        <v>4</v>
      </c>
      <c r="B40" s="185"/>
      <c r="C40" s="185"/>
      <c r="D40" s="186"/>
      <c r="E40" s="22"/>
      <c r="F40" s="187" t="s">
        <v>19</v>
      </c>
      <c r="G40" s="188"/>
      <c r="H40" s="188"/>
      <c r="I40" s="189" t="s">
        <v>22</v>
      </c>
      <c r="J40" s="190"/>
      <c r="K40" s="18"/>
      <c r="L40" s="19"/>
      <c r="M40" s="11"/>
      <c r="N40" s="11"/>
      <c r="O40" s="13"/>
      <c r="P40" s="13"/>
      <c r="Q40" s="14"/>
      <c r="R40" s="20"/>
    </row>
    <row r="41" spans="1:18" ht="84.5" customHeight="1" thickBot="1">
      <c r="A41" s="195" t="s">
        <v>25</v>
      </c>
      <c r="B41" s="196"/>
      <c r="C41" s="196"/>
      <c r="D41" s="197"/>
      <c r="E41" s="22"/>
      <c r="F41" s="198">
        <f>SUM(N25:N31)*K24+SUM(N20:N23)*K19+SUM(N14:N18)*K13+SUM(N9:N12)*K8+SUM(N6:N7)*K5+SUM(N33:N34)*K32</f>
        <v>1.0000000000000002</v>
      </c>
      <c r="G41" s="199"/>
      <c r="H41" s="199"/>
      <c r="I41" s="191"/>
      <c r="J41" s="192"/>
      <c r="K41" s="18"/>
      <c r="L41" s="19"/>
      <c r="M41" s="11"/>
      <c r="N41" s="11"/>
      <c r="O41" s="13"/>
      <c r="P41" s="13"/>
      <c r="Q41" s="14"/>
      <c r="R41" s="20"/>
    </row>
    <row r="42" spans="1:18" ht="20" customHeight="1" thickBot="1">
      <c r="A42" s="23"/>
      <c r="B42" s="22"/>
      <c r="C42" s="22"/>
      <c r="D42" s="24"/>
      <c r="E42" s="24"/>
      <c r="F42" s="200" t="str">
        <f>IF(F41&gt;65%,"CORRECT","INCORRECT")</f>
        <v>CORRECT</v>
      </c>
      <c r="G42" s="201"/>
      <c r="H42" s="201"/>
      <c r="I42" s="193"/>
      <c r="J42" s="194"/>
      <c r="K42" s="18"/>
      <c r="L42" s="19"/>
      <c r="M42" s="11"/>
      <c r="N42" s="11"/>
      <c r="O42" s="13"/>
      <c r="P42" s="13"/>
      <c r="Q42" s="14"/>
      <c r="R42" s="20"/>
    </row>
    <row r="43" spans="1:18" ht="22.5" customHeight="1" thickBot="1">
      <c r="A43" s="157" t="s">
        <v>5</v>
      </c>
      <c r="B43" s="158"/>
      <c r="C43" s="95"/>
      <c r="D43" s="41" t="s">
        <v>6</v>
      </c>
      <c r="E43" s="25"/>
      <c r="G43" s="26"/>
      <c r="H43" s="26"/>
      <c r="I43" s="26"/>
      <c r="J43" s="13"/>
      <c r="K43" s="18"/>
      <c r="L43" s="19"/>
      <c r="M43" s="11"/>
      <c r="N43" s="11"/>
      <c r="O43" s="13"/>
      <c r="P43" s="13"/>
      <c r="Q43" s="14"/>
      <c r="R43" s="20"/>
    </row>
    <row r="44" spans="1:18" ht="26" customHeight="1" thickBot="1">
      <c r="A44" s="47"/>
      <c r="B44" s="48"/>
      <c r="C44" s="96"/>
      <c r="D44" s="49"/>
      <c r="E44" s="27"/>
      <c r="F44" s="168" t="s">
        <v>7</v>
      </c>
      <c r="G44" s="169"/>
      <c r="H44" s="169"/>
      <c r="I44" s="169"/>
      <c r="J44" s="170"/>
      <c r="K44" s="18"/>
      <c r="L44" s="19"/>
      <c r="M44" s="11"/>
      <c r="N44" s="11"/>
      <c r="O44" s="13"/>
      <c r="P44" s="13"/>
      <c r="Q44" s="14"/>
      <c r="R44" s="20"/>
    </row>
    <row r="45" spans="1:18" ht="26" customHeight="1">
      <c r="A45" s="47"/>
      <c r="B45" s="48"/>
      <c r="C45" s="96"/>
      <c r="D45" s="49"/>
      <c r="E45" s="27"/>
      <c r="F45" s="171"/>
      <c r="G45" s="172"/>
      <c r="H45" s="172"/>
      <c r="I45" s="172"/>
      <c r="J45" s="173"/>
      <c r="K45" s="18"/>
      <c r="L45" s="19"/>
      <c r="M45" s="11"/>
      <c r="N45" s="11"/>
      <c r="O45" s="13"/>
      <c r="P45" s="13"/>
      <c r="Q45" s="14"/>
      <c r="R45" s="20"/>
    </row>
    <row r="46" spans="1:18" ht="26" customHeight="1">
      <c r="A46" s="47"/>
      <c r="B46" s="50"/>
      <c r="C46" s="97"/>
      <c r="D46" s="49"/>
      <c r="E46" s="27"/>
      <c r="F46" s="174"/>
      <c r="G46" s="175"/>
      <c r="H46" s="175"/>
      <c r="I46" s="175"/>
      <c r="J46" s="176"/>
      <c r="K46" s="18"/>
      <c r="L46" s="19"/>
      <c r="M46" s="11"/>
      <c r="N46" s="11"/>
      <c r="O46" s="13"/>
      <c r="P46" s="13"/>
      <c r="Q46" s="14"/>
      <c r="R46" s="20"/>
    </row>
    <row r="47" spans="1:18" ht="26" customHeight="1" thickBot="1">
      <c r="A47" s="47"/>
      <c r="B47" s="48"/>
      <c r="C47" s="96"/>
      <c r="D47" s="49"/>
      <c r="E47" s="27"/>
      <c r="F47" s="177"/>
      <c r="G47" s="178"/>
      <c r="H47" s="178"/>
      <c r="I47" s="178"/>
      <c r="J47" s="179"/>
      <c r="K47" s="18"/>
      <c r="L47" s="19"/>
      <c r="M47" s="11"/>
      <c r="N47" s="11"/>
      <c r="O47" s="13"/>
      <c r="P47" s="13"/>
      <c r="Q47" s="14"/>
      <c r="R47" s="20"/>
    </row>
    <row r="48" spans="1:18" ht="26" customHeight="1" thickBot="1">
      <c r="A48" s="180"/>
      <c r="B48" s="181"/>
      <c r="C48" s="98"/>
      <c r="D48" s="51"/>
      <c r="E48" s="28"/>
      <c r="F48" s="29"/>
      <c r="G48" s="29"/>
      <c r="H48" s="29"/>
      <c r="I48" s="29"/>
      <c r="J48" s="29"/>
      <c r="K48" s="29"/>
      <c r="L48" s="30"/>
      <c r="M48" s="31"/>
      <c r="N48" s="31"/>
      <c r="O48" s="32"/>
      <c r="P48" s="32"/>
      <c r="Q48" s="33"/>
      <c r="R48" s="34"/>
    </row>
  </sheetData>
  <sheetProtection algorithmName="SHA-512" hashValue="9A0ADqvLU5xnEOITYNdxEGwIBmvmrDQ4pTr0yCMsYiFps0UZhD+UZVP+293+4+XsYVRDeDcS9+KXKXfneftksA==" saltValue="rhsW+OMbdLgbHpm//BuBVg==" spinCount="100000" sheet="1" objects="1" scenarios="1"/>
  <customSheetViews>
    <customSheetView guid="{7703CAD1-E342-409D-A203-3F256855321A}" scale="70" fitToPage="1" printArea="1" hiddenColumns="1">
      <pane ySplit="2" topLeftCell="A3" activePane="bottomLeft" state="frozenSplit"/>
      <selection pane="bottomLeft" activeCell="G6" sqref="G6"/>
      <pageMargins left="0.7" right="0.7" top="0.75" bottom="0.75" header="0.3" footer="0.3"/>
      <pageSetup paperSize="8" scale="81" orientation="landscape"/>
    </customSheetView>
    <customSheetView guid="{5A7009BC-1B80-4E29-8274-5A932573CA65}" scale="70" fitToPage="1" printArea="1" hiddenColumns="1">
      <pane ySplit="2" topLeftCell="A3" activePane="bottomLeft" state="frozenSplit"/>
      <selection pane="bottomLeft" activeCell="P1" sqref="L1:P1048576"/>
      <pageMargins left="0.7" right="0.7" top="0.75" bottom="0.75" header="0.3" footer="0.3"/>
      <pageSetup paperSize="8" scale="81" orientation="landscape"/>
    </customSheetView>
  </customSheetViews>
  <mergeCells count="38">
    <mergeCell ref="F44:J44"/>
    <mergeCell ref="F45:J47"/>
    <mergeCell ref="A48:B48"/>
    <mergeCell ref="A24:H24"/>
    <mergeCell ref="A39:J39"/>
    <mergeCell ref="A40:D40"/>
    <mergeCell ref="F40:H40"/>
    <mergeCell ref="I40:J42"/>
    <mergeCell ref="A41:D41"/>
    <mergeCell ref="F41:H41"/>
    <mergeCell ref="F42:H42"/>
    <mergeCell ref="A38:D38"/>
    <mergeCell ref="F38:I38"/>
    <mergeCell ref="A32:H32"/>
    <mergeCell ref="A25:A30"/>
    <mergeCell ref="R19:R34"/>
    <mergeCell ref="K37:R37"/>
    <mergeCell ref="A43:B43"/>
    <mergeCell ref="A19:H19"/>
    <mergeCell ref="A35:H35"/>
    <mergeCell ref="A37:D37"/>
    <mergeCell ref="F37:G37"/>
    <mergeCell ref="H37:J37"/>
    <mergeCell ref="A21:A23"/>
    <mergeCell ref="A13:H13"/>
    <mergeCell ref="R13:R18"/>
    <mergeCell ref="D1:L1"/>
    <mergeCell ref="A5:H5"/>
    <mergeCell ref="A8:H8"/>
    <mergeCell ref="R8:R12"/>
    <mergeCell ref="R5:R7"/>
    <mergeCell ref="A1:A3"/>
    <mergeCell ref="R1:R3"/>
    <mergeCell ref="D3:L3"/>
    <mergeCell ref="A14:A16"/>
    <mergeCell ref="A9:A11"/>
    <mergeCell ref="A6:A7"/>
    <mergeCell ref="D2:L2"/>
  </mergeCells>
  <phoneticPr fontId="36" type="noConversion"/>
  <conditionalFormatting sqref="F41">
    <cfRule type="cellIs" dxfId="2" priority="3" operator="lessThanOrEqual">
      <formula>0.65</formula>
    </cfRule>
    <cfRule type="cellIs" dxfId="1" priority="4" operator="greaterThan">
      <formula>0.65</formula>
    </cfRule>
  </conditionalFormatting>
  <conditionalFormatting sqref="F37:G37">
    <cfRule type="expression" dxfId="0" priority="1">
      <formula>$I$36&lt;&gt;0</formula>
    </cfRule>
  </conditionalFormatting>
  <pageMargins left="0.25" right="0.25" top="0.75" bottom="0.75" header="0.3" footer="0.3"/>
  <pageSetup paperSize="9" scale="53"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2"/>
  <sheetViews>
    <sheetView showGridLines="0" zoomScale="55" zoomScaleNormal="55" zoomScaleSheetLayoutView="50" zoomScalePageLayoutView="55" workbookViewId="0">
      <selection activeCell="A9" sqref="A9:B9"/>
    </sheetView>
  </sheetViews>
  <sheetFormatPr baseColWidth="10" defaultColWidth="11.5" defaultRowHeight="20"/>
  <cols>
    <col min="1" max="1" width="66.1640625" style="53" customWidth="1"/>
    <col min="2" max="2" width="100" style="55" customWidth="1"/>
    <col min="3" max="16384" width="11.5" style="53"/>
  </cols>
  <sheetData>
    <row r="1" spans="1:2" ht="93" customHeight="1" thickBot="1">
      <c r="A1" s="212" t="s">
        <v>90</v>
      </c>
      <c r="B1" s="213"/>
    </row>
    <row r="2" spans="1:2" ht="386.5" customHeight="1">
      <c r="A2" s="65"/>
      <c r="B2" s="66"/>
    </row>
    <row r="3" spans="1:2" s="54" customFormat="1" ht="21">
      <c r="A3" s="67" t="s">
        <v>0</v>
      </c>
      <c r="B3" s="68" t="s">
        <v>1</v>
      </c>
    </row>
    <row r="4" spans="1:2">
      <c r="A4" s="209" t="s">
        <v>26</v>
      </c>
      <c r="B4" s="209"/>
    </row>
    <row r="5" spans="1:2" ht="102" customHeight="1">
      <c r="A5" s="99" t="s">
        <v>44</v>
      </c>
      <c r="B5" s="52" t="s">
        <v>42</v>
      </c>
    </row>
    <row r="6" spans="1:2" ht="28.5" customHeight="1">
      <c r="A6" s="210" t="s">
        <v>43</v>
      </c>
      <c r="B6" s="211"/>
    </row>
    <row r="7" spans="1:2" ht="65.25" customHeight="1">
      <c r="A7" s="69" t="s">
        <v>48</v>
      </c>
      <c r="B7" s="52" t="s">
        <v>45</v>
      </c>
    </row>
    <row r="8" spans="1:2" ht="66.75" customHeight="1">
      <c r="A8" s="69" t="s">
        <v>49</v>
      </c>
      <c r="B8" s="52" t="s">
        <v>64</v>
      </c>
    </row>
    <row r="9" spans="1:2" ht="20.25" customHeight="1">
      <c r="A9" s="210" t="s">
        <v>47</v>
      </c>
      <c r="B9" s="211"/>
    </row>
    <row r="10" spans="1:2" ht="33.75" customHeight="1">
      <c r="A10" s="69" t="s">
        <v>50</v>
      </c>
      <c r="B10" s="52" t="s">
        <v>51</v>
      </c>
    </row>
    <row r="11" spans="1:2" ht="126">
      <c r="A11" s="69" t="s">
        <v>52</v>
      </c>
      <c r="B11" s="52" t="s">
        <v>53</v>
      </c>
    </row>
    <row r="12" spans="1:2" ht="84">
      <c r="A12" s="69" t="s">
        <v>54</v>
      </c>
      <c r="B12" s="52" t="s">
        <v>55</v>
      </c>
    </row>
    <row r="13" spans="1:2">
      <c r="A13" s="209" t="s">
        <v>56</v>
      </c>
      <c r="B13" s="209"/>
    </row>
    <row r="14" spans="1:2" ht="47.25" customHeight="1">
      <c r="A14" s="52" t="s">
        <v>58</v>
      </c>
      <c r="B14" s="70" t="s">
        <v>60</v>
      </c>
    </row>
    <row r="15" spans="1:2" ht="268.5" customHeight="1">
      <c r="A15" s="52" t="s">
        <v>59</v>
      </c>
      <c r="B15" s="70" t="s">
        <v>61</v>
      </c>
    </row>
    <row r="16" spans="1:2">
      <c r="A16" s="209" t="s">
        <v>57</v>
      </c>
      <c r="B16" s="209"/>
    </row>
    <row r="17" spans="1:2" ht="294.75" customHeight="1">
      <c r="A17" s="52" t="s">
        <v>62</v>
      </c>
      <c r="B17" s="70" t="s">
        <v>63</v>
      </c>
    </row>
    <row r="18" spans="1:2" ht="20.5" customHeight="1"/>
    <row r="20" spans="1:2" ht="20.5" customHeight="1"/>
    <row r="22" spans="1:2" ht="20.5" customHeight="1"/>
  </sheetData>
  <mergeCells count="6">
    <mergeCell ref="A16:B16"/>
    <mergeCell ref="A9:B9"/>
    <mergeCell ref="A13:B13"/>
    <mergeCell ref="A1:B1"/>
    <mergeCell ref="A6:B6"/>
    <mergeCell ref="A4:B4"/>
  </mergeCells>
  <pageMargins left="0.25" right="0.25" top="0.75" bottom="0.75" header="0.3" footer="0.3"/>
  <pageSetup paperSize="9" scale="50"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Evaluation U5</vt:lpstr>
      <vt:lpstr>AIDE U5 </vt:lpstr>
      <vt:lpstr>'AIDE U5 '!Zone_d_impression</vt:lpstr>
      <vt:lpstr>'Evaluation U5'!Zone_d_impression</vt:lpstr>
    </vt:vector>
  </TitlesOfParts>
  <Company>ACADEMIE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Monin Thierry</dc:creator>
  <cp:lastModifiedBy>Carole FABRE</cp:lastModifiedBy>
  <cp:lastPrinted>2017-10-16T12:39:49Z</cp:lastPrinted>
  <dcterms:created xsi:type="dcterms:W3CDTF">2015-01-07T17:35:44Z</dcterms:created>
  <dcterms:modified xsi:type="dcterms:W3CDTF">2020-12-21T14:18:21Z</dcterms:modified>
</cp:coreProperties>
</file>