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3"/>
  <workbookPr autoCompressPictures="0" defaultThemeVersion="124226"/>
  <mc:AlternateContent xmlns:mc="http://schemas.openxmlformats.org/markup-compatibility/2006">
    <mc:Choice Requires="x15">
      <x15ac:absPath xmlns:x15ac="http://schemas.microsoft.com/office/spreadsheetml/2010/11/ac" url="https://acbordeauxfr-my.sharepoint.com/personal/carole_fabre_ac-bordeaux_fr/Documents/01 - TRAVAIL/01-travail/BTS - pilotage examen/BTS EBCR/2020-2021/Grilles 2021/"/>
    </mc:Choice>
  </mc:AlternateContent>
  <xr:revisionPtr revIDLastSave="0" documentId="8_{AFC481AD-44A5-BD4B-91D9-9F3A3A74F13C}" xr6:coauthVersionLast="46" xr6:coauthVersionMax="46" xr10:uidLastSave="{00000000-0000-0000-0000-000000000000}"/>
  <workbookProtection workbookPassword="CCE3" lockStructure="1"/>
  <bookViews>
    <workbookView xWindow="28740" yWindow="1580" windowWidth="33600" windowHeight="19260" activeTab="1" xr2:uid="{00000000-000D-0000-FFFF-FFFF00000000}"/>
  </bookViews>
  <sheets>
    <sheet name="Referentiel" sheetId="4" r:id="rId1"/>
    <sheet name="Evaluation U5 RP" sheetId="2" r:id="rId2"/>
    <sheet name="Evaluation U5 SP" sheetId="5" r:id="rId3"/>
    <sheet name="AIDE U5 RP" sheetId="3" r:id="rId4"/>
    <sheet name="AIDE U5 SP" sheetId="6" r:id="rId5"/>
  </sheets>
  <definedNames>
    <definedName name="_xlnm._FilterDatabase" localSheetId="0" hidden="1">Referentiel!$E$2:$G$18</definedName>
    <definedName name="Z_13CAE99E_1326_41E6_A214_B3512518385D_.wvu.Cols" localSheetId="3" hidden="1">'AIDE U5 RP'!#REF!,'AIDE U5 RP'!#REF!,'AIDE U5 RP'!#REF!</definedName>
    <definedName name="Z_13CAE99E_1326_41E6_A214_B3512518385D_.wvu.Cols" localSheetId="4" hidden="1">'AIDE U5 SP'!#REF!,'AIDE U5 SP'!#REF!,'AIDE U5 SP'!#REF!</definedName>
    <definedName name="Z_13CAE99E_1326_41E6_A214_B3512518385D_.wvu.Cols" localSheetId="1" hidden="1">'Evaluation U5 RP'!#REF!,'Evaluation U5 RP'!$L:$M,'Evaluation U5 RP'!$O:$P</definedName>
    <definedName name="Z_13CAE99E_1326_41E6_A214_B3512518385D_.wvu.Cols" localSheetId="2" hidden="1">'Evaluation U5 SP'!#REF!,'Evaluation U5 SP'!$M:$N,'Evaluation U5 SP'!$P:$Q</definedName>
    <definedName name="Z_13CAE99E_1326_41E6_A214_B3512518385D_.wvu.PrintArea" localSheetId="3" hidden="1">'AIDE U5 RP'!$A$1:$B$3</definedName>
    <definedName name="Z_13CAE99E_1326_41E6_A214_B3512518385D_.wvu.PrintArea" localSheetId="4" hidden="1">'AIDE U5 SP'!$A$1:$B$10</definedName>
    <definedName name="Z_13CAE99E_1326_41E6_A214_B3512518385D_.wvu.PrintArea" localSheetId="1" hidden="1">'Evaluation U5 RP'!$A$1:$Q$27</definedName>
    <definedName name="Z_13CAE99E_1326_41E6_A214_B3512518385D_.wvu.PrintArea" localSheetId="2" hidden="1">'Evaluation U5 SP'!$A$1:$R$45</definedName>
    <definedName name="Z_16191AE1_2F5A_42AA_887D_525CB5F2CA29_.wvu.Cols" localSheetId="3" hidden="1">'AIDE U5 RP'!#REF!,'AIDE U5 RP'!#REF!</definedName>
    <definedName name="Z_16191AE1_2F5A_42AA_887D_525CB5F2CA29_.wvu.Cols" localSheetId="4" hidden="1">'AIDE U5 SP'!#REF!,'AIDE U5 SP'!#REF!</definedName>
    <definedName name="Z_16191AE1_2F5A_42AA_887D_525CB5F2CA29_.wvu.PrintArea" localSheetId="3" hidden="1">'AIDE U5 RP'!$A$1:$B$3</definedName>
    <definedName name="Z_16191AE1_2F5A_42AA_887D_525CB5F2CA29_.wvu.PrintArea" localSheetId="4" hidden="1">'AIDE U5 SP'!$A$1:$B$10</definedName>
    <definedName name="Z_5A7009BC_1B80_4E29_8274_5A932573CA65_.wvu.Cols" localSheetId="1" hidden="1">'Evaluation U5 RP'!$B:$B,'Evaluation U5 RP'!$L:$P</definedName>
    <definedName name="Z_5A7009BC_1B80_4E29_8274_5A932573CA65_.wvu.Cols" localSheetId="2" hidden="1">'Evaluation U5 SP'!$B:$B</definedName>
    <definedName name="Z_5A7009BC_1B80_4E29_8274_5A932573CA65_.wvu.FilterData" localSheetId="0" hidden="1">Referentiel!$A$1:$F$15</definedName>
    <definedName name="Z_5A7009BC_1B80_4E29_8274_5A932573CA65_.wvu.PrintArea" localSheetId="3" hidden="1">'AIDE U5 RP'!$A$1:$B$3</definedName>
    <definedName name="Z_5A7009BC_1B80_4E29_8274_5A932573CA65_.wvu.PrintArea" localSheetId="4" hidden="1">'AIDE U5 SP'!$A$1:$B$10</definedName>
    <definedName name="Z_5A7009BC_1B80_4E29_8274_5A932573CA65_.wvu.PrintArea" localSheetId="1" hidden="1">'Evaluation U5 RP'!$A$1:$Q$27</definedName>
    <definedName name="Z_5A7009BC_1B80_4E29_8274_5A932573CA65_.wvu.PrintArea" localSheetId="2" hidden="1">'Evaluation U5 SP'!$A$1:$R$45</definedName>
    <definedName name="Z_63E1F904_A1BA_4B6C_A8EA_2564A111FCBA_.wvu.Cols" localSheetId="2" hidden="1">'Evaluation U5 SP'!$B:$B,'Evaluation U5 SP'!$M:$Q</definedName>
    <definedName name="Z_63E1F904_A1BA_4B6C_A8EA_2564A111FCBA_.wvu.PrintArea" localSheetId="2" hidden="1">'Evaluation U5 SP'!$A$1:$R$45</definedName>
    <definedName name="Z_7703CAD1_E342_409D_A203_3F256855321A_.wvu.Cols" localSheetId="1" hidden="1">'Evaluation U5 RP'!$B:$B,'Evaluation U5 RP'!$L:$P</definedName>
    <definedName name="Z_7703CAD1_E342_409D_A203_3F256855321A_.wvu.Cols" localSheetId="2" hidden="1">'Evaluation U5 SP'!$B:$B,'Evaluation U5 SP'!$M:$Q</definedName>
    <definedName name="Z_7703CAD1_E342_409D_A203_3F256855321A_.wvu.FilterData" localSheetId="0" hidden="1">Referentiel!$A$1:$F$15</definedName>
    <definedName name="Z_7703CAD1_E342_409D_A203_3F256855321A_.wvu.PrintArea" localSheetId="3" hidden="1">'AIDE U5 RP'!$A$1:$B$3</definedName>
    <definedName name="Z_7703CAD1_E342_409D_A203_3F256855321A_.wvu.PrintArea" localSheetId="4" hidden="1">'AIDE U5 SP'!$A$1:$B$10</definedName>
    <definedName name="Z_7703CAD1_E342_409D_A203_3F256855321A_.wvu.PrintArea" localSheetId="1" hidden="1">'Evaluation U5 RP'!$A$1:$Q$27</definedName>
    <definedName name="Z_7703CAD1_E342_409D_A203_3F256855321A_.wvu.PrintArea" localSheetId="2" hidden="1">'Evaluation U5 SP'!$A$1:$R$45</definedName>
    <definedName name="Z_E226B775_EFC5_4E9C_AC92_7B73BDED665D_.wvu.Cols" localSheetId="1" hidden="1">'Evaluation U5 RP'!$B:$B,'Evaluation U5 RP'!#REF!,'Evaluation U5 RP'!$O:$O</definedName>
    <definedName name="Z_E226B775_EFC5_4E9C_AC92_7B73BDED665D_.wvu.Cols" localSheetId="2" hidden="1">'Evaluation U5 SP'!$B:$B,'Evaluation U5 SP'!#REF!,'Evaluation U5 SP'!$P:$P</definedName>
    <definedName name="Z_E226B775_EFC5_4E9C_AC92_7B73BDED665D_.wvu.PrintArea" localSheetId="3" hidden="1">'AIDE U5 RP'!$A$1:$B$3</definedName>
    <definedName name="Z_E226B775_EFC5_4E9C_AC92_7B73BDED665D_.wvu.PrintArea" localSheetId="4" hidden="1">'AIDE U5 SP'!$A$1:$B$10</definedName>
    <definedName name="Z_E226B775_EFC5_4E9C_AC92_7B73BDED665D_.wvu.PrintArea" localSheetId="1" hidden="1">'Evaluation U5 RP'!$A$1:$Q$27</definedName>
    <definedName name="Z_E226B775_EFC5_4E9C_AC92_7B73BDED665D_.wvu.PrintArea" localSheetId="2" hidden="1">'Evaluation U5 SP'!$A$1:$R$45</definedName>
    <definedName name="Z_F8FB7996_72BF_4471_BF91_62D3B191CB00_.wvu.Cols" localSheetId="3" hidden="1">'AIDE U5 RP'!$B:$B,'AIDE U5 RP'!#REF!,'AIDE U5 RP'!#REF!,'AIDE U5 RP'!#REF!</definedName>
    <definedName name="Z_F8FB7996_72BF_4471_BF91_62D3B191CB00_.wvu.Cols" localSheetId="4" hidden="1">'AIDE U5 SP'!$B:$B,'AIDE U5 SP'!#REF!,'AIDE U5 SP'!#REF!,'AIDE U5 SP'!#REF!</definedName>
    <definedName name="Z_F8FB7996_72BF_4471_BF91_62D3B191CB00_.wvu.PrintArea" localSheetId="3" hidden="1">'AIDE U5 RP'!$A$1:$B$3</definedName>
    <definedName name="Z_F8FB7996_72BF_4471_BF91_62D3B191CB00_.wvu.PrintArea" localSheetId="4" hidden="1">'AIDE U5 SP'!$A$1:$B$10</definedName>
    <definedName name="_xlnm.Print_Area" localSheetId="3">'AIDE U5 RP'!$A$1:$B$13</definedName>
    <definedName name="_xlnm.Print_Area" localSheetId="4">'AIDE U5 SP'!$A$1:$B$14</definedName>
    <definedName name="_xlnm.Print_Area" localSheetId="1">'Evaluation U5 RP'!$A$1:$Q$27</definedName>
    <definedName name="_xlnm.Print_Area" localSheetId="2">'Evaluation U5 SP'!$A$1:$R$45</definedName>
  </definedNames>
  <calcPr calcId="191029" iterate="1"/>
  <customWorkbookViews>
    <customWorkbookView name="tout" guid="{E226B775-EFC5-4E9C-AC92-7B73BDED665D}" maximized="1" xWindow="-9" yWindow="-9" windowWidth="1618" windowHeight="918" activeSheetId="2"/>
    <customWorkbookView name="impression avec indicaterus" guid="{13CAE99E-1326-41E6-A214-B3512518385D}" maximized="1" xWindow="-1929" yWindow="-9" windowWidth="1938" windowHeight="1098" activeSheetId="2"/>
    <customWorkbookView name="impression RP" guid="{5A7009BC-1B80-4E29-8274-5A932573CA65}" maximized="1" xWindow="-9" yWindow="-9" windowWidth="1618" windowHeight="918" activeSheetId="2"/>
    <customWorkbookView name="impression SP" guid="{7703CAD1-E342-409D-A203-3F256855321A}" maximized="1" xWindow="-9" yWindow="-9" windowWidth="1618" windowHeight="918" activeSheetId="5"/>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14" i="2" l="1"/>
  <c r="M11" i="2"/>
  <c r="J11" i="2" s="1"/>
  <c r="K11" i="2" s="1"/>
  <c r="L14" i="2"/>
  <c r="L11" i="2"/>
  <c r="H11" i="2" s="1"/>
  <c r="M13" i="5"/>
  <c r="N13" i="5"/>
  <c r="I13" i="5"/>
  <c r="N24" i="5"/>
  <c r="N21" i="5"/>
  <c r="K24" i="5" s="1"/>
  <c r="N22" i="5"/>
  <c r="N23" i="5"/>
  <c r="M24" i="5"/>
  <c r="M23" i="5"/>
  <c r="M22" i="5"/>
  <c r="I22" i="5" s="1"/>
  <c r="M21" i="5"/>
  <c r="M12" i="5"/>
  <c r="I12" i="5"/>
  <c r="N12" i="5"/>
  <c r="N9" i="5"/>
  <c r="K12" i="5" s="1"/>
  <c r="N10" i="5"/>
  <c r="K13" i="5" s="1"/>
  <c r="L13" i="5" s="1"/>
  <c r="Q13" i="5" s="1"/>
  <c r="N11" i="5"/>
  <c r="K11" i="5" s="1"/>
  <c r="M10" i="5"/>
  <c r="I10" i="5" s="1"/>
  <c r="M11" i="5"/>
  <c r="I11" i="5"/>
  <c r="M6" i="5"/>
  <c r="I6" i="5" s="1"/>
  <c r="I33" i="5" s="1"/>
  <c r="M7" i="5"/>
  <c r="I7" i="5"/>
  <c r="M9" i="5"/>
  <c r="I9" i="5" s="1"/>
  <c r="M15" i="5"/>
  <c r="I15" i="5"/>
  <c r="M16" i="5"/>
  <c r="I16" i="5" s="1"/>
  <c r="M17" i="5"/>
  <c r="I17" i="5"/>
  <c r="M18" i="5"/>
  <c r="I18" i="5" s="1"/>
  <c r="M19" i="5"/>
  <c r="I19" i="5"/>
  <c r="I21" i="5"/>
  <c r="I23" i="5"/>
  <c r="I24" i="5"/>
  <c r="M26" i="5"/>
  <c r="I26" i="5" s="1"/>
  <c r="M27" i="5"/>
  <c r="I27" i="5"/>
  <c r="M28" i="5"/>
  <c r="I28" i="5" s="1"/>
  <c r="M29" i="5"/>
  <c r="I29" i="5"/>
  <c r="M30" i="5"/>
  <c r="I30" i="5" s="1"/>
  <c r="M31" i="5"/>
  <c r="I31" i="5"/>
  <c r="N26" i="5"/>
  <c r="N27" i="5"/>
  <c r="N28" i="5"/>
  <c r="N29" i="5"/>
  <c r="K26" i="5" s="1"/>
  <c r="N30" i="5"/>
  <c r="N31" i="5"/>
  <c r="K5" i="5"/>
  <c r="K20" i="5" s="1"/>
  <c r="K25" i="5"/>
  <c r="F38" i="5" s="1"/>
  <c r="F39" i="5" s="1"/>
  <c r="N15" i="5"/>
  <c r="K18" i="5" s="1"/>
  <c r="L18" i="5" s="1"/>
  <c r="Q18" i="5" s="1"/>
  <c r="N16" i="5"/>
  <c r="K15" i="5" s="1"/>
  <c r="N17" i="5"/>
  <c r="K17" i="5" s="1"/>
  <c r="L17" i="5" s="1"/>
  <c r="Q17" i="5" s="1"/>
  <c r="N18" i="5"/>
  <c r="N19" i="5"/>
  <c r="K19" i="5" s="1"/>
  <c r="L19" i="5" s="1"/>
  <c r="Q19" i="5" s="1"/>
  <c r="K14" i="5"/>
  <c r="K8" i="5"/>
  <c r="N6" i="5"/>
  <c r="N7" i="5"/>
  <c r="K7" i="5" s="1"/>
  <c r="L7" i="5" s="1"/>
  <c r="Q7" i="5" s="1"/>
  <c r="J10" i="2"/>
  <c r="J5" i="2"/>
  <c r="H14" i="2"/>
  <c r="M13" i="2"/>
  <c r="J13" i="2" s="1"/>
  <c r="K13" i="2" s="1"/>
  <c r="K30" i="5"/>
  <c r="M6" i="2"/>
  <c r="M7" i="2"/>
  <c r="J7" i="2" s="1"/>
  <c r="K7" i="2" s="1"/>
  <c r="P7" i="2" s="1"/>
  <c r="M8" i="2"/>
  <c r="J6" i="2" s="1"/>
  <c r="K6" i="2" s="1"/>
  <c r="M9" i="2"/>
  <c r="J9" i="2"/>
  <c r="K9" i="2" s="1"/>
  <c r="P9" i="2" s="1"/>
  <c r="L13" i="2"/>
  <c r="H13" i="2"/>
  <c r="L12" i="2"/>
  <c r="L10" i="2"/>
  <c r="L9" i="2"/>
  <c r="H9" i="2"/>
  <c r="L8" i="2"/>
  <c r="H8" i="2" s="1"/>
  <c r="L7" i="2"/>
  <c r="H7" i="2"/>
  <c r="L6" i="2"/>
  <c r="H6" i="2" s="1"/>
  <c r="L5" i="2"/>
  <c r="I15" i="2"/>
  <c r="K29" i="5"/>
  <c r="L29" i="5" s="1"/>
  <c r="Q29" i="5" s="1"/>
  <c r="J32" i="5"/>
  <c r="K28" i="5"/>
  <c r="K6" i="5"/>
  <c r="L6" i="5" s="1"/>
  <c r="K27" i="5"/>
  <c r="L27" i="5" s="1"/>
  <c r="Q27" i="5" s="1"/>
  <c r="K9" i="5"/>
  <c r="J12" i="2"/>
  <c r="K31" i="5"/>
  <c r="J15" i="2"/>
  <c r="K32" i="5" l="1"/>
  <c r="L12" i="5"/>
  <c r="Q12" i="5" s="1"/>
  <c r="L28" i="5"/>
  <c r="Q28" i="5" s="1"/>
  <c r="L30" i="5"/>
  <c r="Q30" i="5" s="1"/>
  <c r="L15" i="5"/>
  <c r="L26" i="5"/>
  <c r="Q26" i="5" s="1"/>
  <c r="L31" i="5"/>
  <c r="Q31" i="5" s="1"/>
  <c r="L9" i="5"/>
  <c r="Q9" i="5" s="1"/>
  <c r="L11" i="5"/>
  <c r="Q11" i="5" s="1"/>
  <c r="K5" i="2"/>
  <c r="P6" i="2"/>
  <c r="Q6" i="5"/>
  <c r="L5" i="5"/>
  <c r="Q15" i="5"/>
  <c r="P11" i="2"/>
  <c r="K10" i="2"/>
  <c r="P13" i="2"/>
  <c r="L24" i="5"/>
  <c r="Q24" i="5" s="1"/>
  <c r="K10" i="5"/>
  <c r="L10" i="5" s="1"/>
  <c r="Q10" i="5" s="1"/>
  <c r="K21" i="5"/>
  <c r="L21" i="5" s="1"/>
  <c r="K23" i="5"/>
  <c r="L23" i="5" s="1"/>
  <c r="Q23" i="5" s="1"/>
  <c r="E20" i="2"/>
  <c r="E21" i="2" s="1"/>
  <c r="K16" i="5"/>
  <c r="L16" i="5" s="1"/>
  <c r="Q16" i="5" s="1"/>
  <c r="J14" i="2"/>
  <c r="K14" i="2" s="1"/>
  <c r="P14" i="2" s="1"/>
  <c r="J8" i="2"/>
  <c r="K8" i="2" s="1"/>
  <c r="P8" i="2" s="1"/>
  <c r="K22" i="5"/>
  <c r="L22" i="5" s="1"/>
  <c r="Q22" i="5" s="1"/>
  <c r="L25" i="5" l="1"/>
  <c r="L14" i="5"/>
  <c r="Q21" i="5"/>
  <c r="L20" i="5"/>
  <c r="K12" i="2"/>
  <c r="E16" i="2" s="1"/>
  <c r="L8" i="5"/>
  <c r="L32" i="5" l="1"/>
  <c r="K15" i="2"/>
  <c r="F34" i="5"/>
</calcChain>
</file>

<file path=xl/sharedStrings.xml><?xml version="1.0" encoding="utf-8"?>
<sst xmlns="http://schemas.openxmlformats.org/spreadsheetml/2006/main" count="266" uniqueCount="162">
  <si>
    <t>Compétences évaluées</t>
  </si>
  <si>
    <t>Indicateurs de performance</t>
  </si>
  <si>
    <t xml:space="preserve"> /20</t>
  </si>
  <si>
    <t>/20</t>
  </si>
  <si>
    <t>Appréciation globale</t>
  </si>
  <si>
    <t>Noms des Evaluateurs</t>
  </si>
  <si>
    <t>Signatures</t>
  </si>
  <si>
    <t>Date</t>
  </si>
  <si>
    <t>Note brute obtenue par calcul automatique :</t>
  </si>
  <si>
    <t>Les contraintes et exigences diverses sont prises en compte.</t>
  </si>
  <si>
    <t>Les solutions sont conformes aux normes et à la réglementation en vigueur.</t>
  </si>
  <si>
    <t>Les plans et documents techniques sont exploitables.</t>
  </si>
  <si>
    <t>ELEMENTS DE QUESTIONNEMENT</t>
  </si>
  <si>
    <t>Mettre X si non évalué</t>
  </si>
  <si>
    <t>Obligatoire</t>
  </si>
  <si>
    <t>Ctrl</t>
  </si>
  <si>
    <t>Poids suppri</t>
  </si>
  <si>
    <t>Poids réel compté</t>
  </si>
  <si>
    <t>Poids théorique</t>
  </si>
  <si>
    <t>% évalué</t>
  </si>
  <si>
    <t>Nombre de points</t>
  </si>
  <si>
    <t>Note sur 20 attribuée par le jury (note brute + ou - 1 point):</t>
  </si>
  <si>
    <t>Plus de 2/3 des indicateurs doivent être évalués</t>
  </si>
  <si>
    <t>L’ensemble des éléments est transcrit, de façon synthétique, dans un document communicable.</t>
  </si>
  <si>
    <r>
      <rPr>
        <b/>
        <sz val="11"/>
        <color rgb="FFFF0000"/>
        <rFont val="Arial"/>
        <family val="2"/>
      </rPr>
      <t>NOM</t>
    </r>
    <r>
      <rPr>
        <b/>
        <sz val="11"/>
        <color theme="1"/>
        <rFont val="Arial"/>
        <family val="2"/>
      </rPr>
      <t xml:space="preserve"> DU CANDIDAT: </t>
    </r>
  </si>
  <si>
    <t xml:space="preserve">  </t>
  </si>
  <si>
    <t>RP</t>
  </si>
  <si>
    <t>SP</t>
  </si>
  <si>
    <t>C7 - MODELISER, METTRE EN ŒUVRE ET VALIDER UN CALCUL</t>
  </si>
  <si>
    <t>O</t>
  </si>
  <si>
    <t>X</t>
  </si>
  <si>
    <t>U5 - PREPARATION ET SUIVI ECONOMIQUE DE CHANTIER</t>
  </si>
  <si>
    <t>Oblig</t>
  </si>
  <si>
    <t>C3  Assurer le travail en équipe</t>
  </si>
  <si>
    <t>C3.1</t>
  </si>
  <si>
    <t>Participer aux travaux d’une équipe</t>
  </si>
  <si>
    <t>C3.2</t>
  </si>
  <si>
    <t>Organiser les tâches des membres d’une équipe</t>
  </si>
  <si>
    <t>C3.3</t>
  </si>
  <si>
    <t>Transmettre des consignes</t>
  </si>
  <si>
    <t>C3.6</t>
  </si>
  <si>
    <t>Encadrer l’avancement d’une équipe</t>
  </si>
  <si>
    <t>C7  Modéliser, mettre en œuvre et valider un calcul</t>
  </si>
  <si>
    <t>C7.5</t>
  </si>
  <si>
    <t>Intégrer une note de calcul manuelle dans un outil numérique (tableur…) en vue de l’automatiser</t>
  </si>
  <si>
    <t>C8  Valider et finaliser une solution technique</t>
  </si>
  <si>
    <t>C8.2</t>
  </si>
  <si>
    <t>Réaliser ou compléter tout ou partie du dossier d’exécution d’une solution technique</t>
  </si>
  <si>
    <t>C8.3</t>
  </si>
  <si>
    <t>Produire ou mettre à jour la maquette numérique du projet</t>
  </si>
  <si>
    <t>C10  Déterminer des prix de vente et gérer les coûts du projet</t>
  </si>
  <si>
    <t>C10.2</t>
  </si>
  <si>
    <t>Etablir le budget de l’opération</t>
  </si>
  <si>
    <t>C10.3</t>
  </si>
  <si>
    <t>Suivre économiquement le chantier</t>
  </si>
  <si>
    <t>C10.4</t>
  </si>
  <si>
    <t>Clôturer économiquement le chantier</t>
  </si>
  <si>
    <t>C11   Identifier, évaluer et prévenir les risques professionnels</t>
  </si>
  <si>
    <t>C11.2</t>
  </si>
  <si>
    <t>Evaluer les risques professionnels</t>
  </si>
  <si>
    <t>C11.3</t>
  </si>
  <si>
    <t>Prévenir les risques professionnels</t>
  </si>
  <si>
    <t>C12  Préparer la réalisation</t>
  </si>
  <si>
    <t>C12.1</t>
  </si>
  <si>
    <t>Réaliser le dossier méthode d’exécution</t>
  </si>
  <si>
    <t>C12.2</t>
  </si>
  <si>
    <t>Mettre en œuvre les formalités administratives d’ouverture de chantier</t>
  </si>
  <si>
    <t>C13 Conduire le chantier et gérer les ressources</t>
  </si>
  <si>
    <t>C13.1</t>
  </si>
  <si>
    <t>Définir l’affectation des ressources humaines et matérielles, et les adapter aux aléas de chantier.</t>
  </si>
  <si>
    <t>C13.2</t>
  </si>
  <si>
    <t>Gérer les stocks et approvisionnements</t>
  </si>
  <si>
    <t>C</t>
  </si>
  <si>
    <t>C3  - ASSURER LE TRAVAIL EN EQUIPE</t>
  </si>
  <si>
    <t>C12 - PREPARER LA REALISATION</t>
  </si>
  <si>
    <t>C13 - CONDUIRE LE CHANTIER ET GERER LES RESSOURCES</t>
  </si>
  <si>
    <t xml:space="preserve">Les tâches confiées sont correctement réalisées
Les consignes sont respectées </t>
  </si>
  <si>
    <r>
      <rPr>
        <b/>
        <sz val="12"/>
        <color theme="1"/>
        <rFont val="Arial"/>
        <family val="2"/>
      </rPr>
      <t>C3.1 Participer</t>
    </r>
    <r>
      <rPr>
        <sz val="12"/>
        <color theme="1"/>
        <rFont val="Arial"/>
        <family val="2"/>
      </rPr>
      <t xml:space="preserve"> aux travaux d’une équipe</t>
    </r>
  </si>
  <si>
    <r>
      <rPr>
        <b/>
        <sz val="12"/>
        <color theme="1"/>
        <rFont val="Arial"/>
        <family val="2"/>
      </rPr>
      <t>C3.3 Transmettre</t>
    </r>
    <r>
      <rPr>
        <sz val="12"/>
        <color theme="1"/>
        <rFont val="Arial"/>
        <family val="2"/>
      </rPr>
      <t xml:space="preserve"> des consignes</t>
    </r>
  </si>
  <si>
    <r>
      <rPr>
        <b/>
        <sz val="12"/>
        <color rgb="FF000000"/>
        <rFont val="Arial"/>
        <family val="2"/>
      </rPr>
      <t>C12.2 Mettre en œuvre</t>
    </r>
    <r>
      <rPr>
        <sz val="12"/>
        <color rgb="FF000000"/>
        <rFont val="Arial"/>
        <family val="2"/>
      </rPr>
      <t xml:space="preserve"> les formalités administratives d’ouverture de chantier</t>
    </r>
  </si>
  <si>
    <r>
      <rPr>
        <b/>
        <sz val="12"/>
        <color rgb="FF000000"/>
        <rFont val="Arial"/>
        <family val="2"/>
      </rPr>
      <t>C13.1 Définir</t>
    </r>
    <r>
      <rPr>
        <sz val="12"/>
        <color rgb="FF000000"/>
        <rFont val="Arial"/>
        <family val="2"/>
      </rPr>
      <t xml:space="preserve"> l’affectation des ressources humaines et matérielles, et les </t>
    </r>
    <r>
      <rPr>
        <b/>
        <sz val="12"/>
        <color rgb="FF000000"/>
        <rFont val="Arial"/>
        <family val="2"/>
      </rPr>
      <t>adapter</t>
    </r>
    <r>
      <rPr>
        <sz val="12"/>
        <color rgb="FF000000"/>
        <rFont val="Arial"/>
        <family val="2"/>
      </rPr>
      <t xml:space="preserve"> aux aléas de chantier.</t>
    </r>
  </si>
  <si>
    <r>
      <rPr>
        <b/>
        <sz val="12"/>
        <color rgb="FF000000"/>
        <rFont val="Arial"/>
        <family val="2"/>
      </rPr>
      <t>C13.2 Gérer</t>
    </r>
    <r>
      <rPr>
        <sz val="12"/>
        <color rgb="FF000000"/>
        <rFont val="Arial"/>
        <family val="2"/>
      </rPr>
      <t xml:space="preserve"> les stocks et approvisionnements</t>
    </r>
  </si>
  <si>
    <t>Les tâches sont clairement présentées et réparties
Les consignes sont concises, diffusées.
L’application des consignes est vérifiée
Les compétences sont exploitées et valorisées
Des outils numériques de travail collaboratif sont utilisés</t>
  </si>
  <si>
    <t>Les conditions d’accueil et d’encadrement sont adaptées au profil du nouvel arrivant.
Les ressources nécessaires sont identifiées et exploitées (livret d’accueil, consignes de sécurité …)</t>
  </si>
  <si>
    <t>Les autorisations et demandes d’ouverture de chantier sont déposées (DICT, occupation de voirie…)</t>
  </si>
  <si>
    <t>Les ressources humaines sont justifiées et affectées dans le respect de la réglementation 
les habilitations sont identifiées et contrôlées (travaux en hauteur, permis feu….)
Les matériels sont définis, quantifiés et affectés
Les matériaux et fournitures sont identifiés, quantifiés. Leur stock et leur livraison sont planifiés.
 Les ressources du chantier sont adaptées aux variations de contraintes et aléas.</t>
  </si>
  <si>
    <r>
      <rPr>
        <b/>
        <sz val="18"/>
        <color theme="1"/>
        <rFont val="Arial"/>
        <family val="2"/>
      </rPr>
      <t>C3.1 Participer</t>
    </r>
    <r>
      <rPr>
        <sz val="18"/>
        <color theme="1"/>
        <rFont val="Arial"/>
        <family val="2"/>
      </rPr>
      <t xml:space="preserve"> aux travaux d’une équipe</t>
    </r>
  </si>
  <si>
    <r>
      <rPr>
        <b/>
        <sz val="18"/>
        <color theme="1"/>
        <rFont val="Arial"/>
        <family val="2"/>
      </rPr>
      <t>C3.2 Organiser</t>
    </r>
    <r>
      <rPr>
        <sz val="18"/>
        <color theme="1"/>
        <rFont val="Arial"/>
        <family val="2"/>
      </rPr>
      <t xml:space="preserve"> les tâches des membres d’une équipe</t>
    </r>
  </si>
  <si>
    <r>
      <rPr>
        <b/>
        <sz val="18"/>
        <color theme="1"/>
        <rFont val="Arial"/>
        <family val="2"/>
      </rPr>
      <t>C3.3 Transmettre</t>
    </r>
    <r>
      <rPr>
        <sz val="18"/>
        <color theme="1"/>
        <rFont val="Arial"/>
        <family val="2"/>
      </rPr>
      <t xml:space="preserve"> des consignes</t>
    </r>
  </si>
  <si>
    <r>
      <rPr>
        <b/>
        <sz val="18"/>
        <color rgb="FF000000"/>
        <rFont val="Arial"/>
        <family val="2"/>
      </rPr>
      <t>C12.2 Mettre en œuvre</t>
    </r>
    <r>
      <rPr>
        <sz val="18"/>
        <color rgb="FF000000"/>
        <rFont val="Arial"/>
        <family val="2"/>
      </rPr>
      <t xml:space="preserve"> les formalités administratives d’ouverture de chantier</t>
    </r>
  </si>
  <si>
    <r>
      <rPr>
        <b/>
        <sz val="18"/>
        <color rgb="FF000000"/>
        <rFont val="Arial"/>
        <family val="2"/>
      </rPr>
      <t>C13.1 Définir</t>
    </r>
    <r>
      <rPr>
        <sz val="18"/>
        <color rgb="FF000000"/>
        <rFont val="Arial"/>
        <family val="2"/>
      </rPr>
      <t xml:space="preserve"> l’affectation des ressources humaines et matérielles, et les </t>
    </r>
    <r>
      <rPr>
        <b/>
        <sz val="18"/>
        <color rgb="FF000000"/>
        <rFont val="Arial"/>
        <family val="2"/>
      </rPr>
      <t>adapter</t>
    </r>
    <r>
      <rPr>
        <sz val="18"/>
        <color rgb="FF000000"/>
        <rFont val="Arial"/>
        <family val="2"/>
      </rPr>
      <t xml:space="preserve"> aux aléas de chantier.</t>
    </r>
  </si>
  <si>
    <r>
      <rPr>
        <b/>
        <sz val="18"/>
        <color rgb="FF000000"/>
        <rFont val="Arial"/>
        <family val="2"/>
      </rPr>
      <t>C13.2 Gérer</t>
    </r>
    <r>
      <rPr>
        <sz val="18"/>
        <color rgb="FF000000"/>
        <rFont val="Arial"/>
        <family val="2"/>
      </rPr>
      <t xml:space="preserve"> les stocks et approvisionnements</t>
    </r>
  </si>
  <si>
    <r>
      <t xml:space="preserve">C7.5 Intégrer </t>
    </r>
    <r>
      <rPr>
        <sz val="12"/>
        <color theme="1"/>
        <rFont val="Arial"/>
        <family val="2"/>
      </rPr>
      <t>une note de calcul manuelle dans un outil numérique (tableur…) en vue de l’automatiser</t>
    </r>
  </si>
  <si>
    <r>
      <t xml:space="preserve">C7  Modéliser, mettre en œuvre </t>
    </r>
    <r>
      <rPr>
        <sz val="12"/>
        <color theme="1"/>
        <rFont val="Arial"/>
        <family val="2"/>
      </rPr>
      <t>et</t>
    </r>
    <r>
      <rPr>
        <b/>
        <sz val="12"/>
        <color theme="1"/>
        <rFont val="Arial"/>
        <family val="2"/>
      </rPr>
      <t xml:space="preserve"> valider </t>
    </r>
    <r>
      <rPr>
        <sz val="12"/>
        <color theme="1"/>
        <rFont val="Arial"/>
        <family val="2"/>
      </rPr>
      <t>un calcul</t>
    </r>
  </si>
  <si>
    <r>
      <t xml:space="preserve">C8.2 Réaliser </t>
    </r>
    <r>
      <rPr>
        <sz val="12"/>
        <color theme="1"/>
        <rFont val="Arial"/>
        <family val="2"/>
      </rPr>
      <t>ou</t>
    </r>
    <r>
      <rPr>
        <b/>
        <sz val="12"/>
        <color theme="1"/>
        <rFont val="Arial"/>
        <family val="2"/>
      </rPr>
      <t xml:space="preserve"> compléter</t>
    </r>
    <r>
      <rPr>
        <sz val="12"/>
        <color theme="1"/>
        <rFont val="Arial"/>
        <family val="2"/>
      </rPr>
      <t xml:space="preserve"> tout ou partie du dossier d’exécution d’une solution technique</t>
    </r>
  </si>
  <si>
    <r>
      <t xml:space="preserve">C8.3 Produire </t>
    </r>
    <r>
      <rPr>
        <sz val="12"/>
        <color theme="1"/>
        <rFont val="Arial"/>
        <family val="2"/>
      </rPr>
      <t>ou</t>
    </r>
    <r>
      <rPr>
        <b/>
        <sz val="12"/>
        <color theme="1"/>
        <rFont val="Arial"/>
        <family val="2"/>
      </rPr>
      <t xml:space="preserve"> mettre à jour </t>
    </r>
    <r>
      <rPr>
        <sz val="12"/>
        <color theme="1"/>
        <rFont val="Arial"/>
        <family val="2"/>
      </rPr>
      <t>la maquette numérique du projet</t>
    </r>
  </si>
  <si>
    <t>BTS  Enveloppe des Bâtiments : 
Conception et Réalisation
Annexe 7: Evaluation U5 - Revue de Projet</t>
  </si>
  <si>
    <t>ATTENTION, si le symbole ◄ apparait dans cette colonne c'est qu'il manque une information ou qu'il y a des informations contradictoires pour l'évaluation</t>
  </si>
  <si>
    <t>Les nouveaux équipiers sont pris en charge
L’avancement du groupe et des équipiers est contrôlé</t>
  </si>
  <si>
    <t>Les calculs manuels sont intégrés dans un outil de calcul numérique automatique (tableur,  …)</t>
  </si>
  <si>
    <t>La note de calcul est automatisée (calcul des résultats, tracé des courbes ou graphiques, macro éventuelles …)</t>
  </si>
  <si>
    <t>Les calculs manuels sont intégrés dans un outil de calcul numérique automatique (tableur,  …)
La note de calcul est automatisée (calcul des résultats, tracé des courbes ou graphiques, macro éventuelles …)</t>
  </si>
  <si>
    <t>C8 - VALIDER ET FINALISER UNE SOLUTION TECHNIQUE</t>
  </si>
  <si>
    <r>
      <t>C7.5</t>
    </r>
    <r>
      <rPr>
        <sz val="16"/>
        <color theme="1"/>
        <rFont val="Arial"/>
        <family val="2"/>
      </rPr>
      <t xml:space="preserve"> </t>
    </r>
    <r>
      <rPr>
        <b/>
        <sz val="16"/>
        <color theme="1"/>
        <rFont val="Arial"/>
        <family val="2"/>
      </rPr>
      <t>Intégrer</t>
    </r>
    <r>
      <rPr>
        <sz val="16"/>
        <color theme="1"/>
        <rFont val="Arial"/>
        <family val="2"/>
      </rPr>
      <t xml:space="preserve"> une note de calcul manuelle dans un outil numérique (tableur…) en vue de l’automatiser</t>
    </r>
  </si>
  <si>
    <t>Le contenu du dossier d’exécution est conforme aux exigences du marché.</t>
  </si>
  <si>
    <t>Le niveau de représentation de la solution technique est adapté aux exigences du marché et de l’entreprise</t>
  </si>
  <si>
    <t>C10 - DETERMINER DES PRIX DE VENTE ET GERER LES COUTS DU PROJET</t>
  </si>
  <si>
    <r>
      <rPr>
        <b/>
        <sz val="16"/>
        <color rgb="FF000000"/>
        <rFont val="Arial"/>
        <family val="2"/>
      </rPr>
      <t>C8.2</t>
    </r>
    <r>
      <rPr>
        <sz val="16"/>
        <color rgb="FF000000"/>
        <rFont val="Arial"/>
        <family val="2"/>
      </rPr>
      <t xml:space="preserve">  </t>
    </r>
    <r>
      <rPr>
        <b/>
        <sz val="16"/>
        <color rgb="FF000000"/>
        <rFont val="Arial"/>
        <family val="2"/>
      </rPr>
      <t>Réaliser</t>
    </r>
    <r>
      <rPr>
        <sz val="16"/>
        <color rgb="FF000000"/>
        <rFont val="Arial"/>
        <family val="2"/>
      </rPr>
      <t xml:space="preserve"> ou </t>
    </r>
    <r>
      <rPr>
        <b/>
        <sz val="16"/>
        <color rgb="FF000000"/>
        <rFont val="Arial"/>
        <family val="2"/>
      </rPr>
      <t>compléter</t>
    </r>
    <r>
      <rPr>
        <sz val="16"/>
        <color rgb="FF000000"/>
        <rFont val="Arial"/>
        <family val="2"/>
      </rPr>
      <t xml:space="preserve"> tout ou partie du dossier d’exécution d’une solution technique</t>
    </r>
  </si>
  <si>
    <r>
      <rPr>
        <b/>
        <sz val="16"/>
        <color rgb="FF000000"/>
        <rFont val="Arial"/>
        <family val="2"/>
      </rPr>
      <t>C8.3</t>
    </r>
    <r>
      <rPr>
        <sz val="16"/>
        <color rgb="FF000000"/>
        <rFont val="Arial"/>
        <family val="2"/>
      </rPr>
      <t xml:space="preserve">  </t>
    </r>
    <r>
      <rPr>
        <b/>
        <sz val="16"/>
        <color rgb="FF000000"/>
        <rFont val="Arial"/>
        <family val="2"/>
      </rPr>
      <t>Produire</t>
    </r>
    <r>
      <rPr>
        <sz val="16"/>
        <color rgb="FF000000"/>
        <rFont val="Arial"/>
        <family val="2"/>
      </rPr>
      <t xml:space="preserve"> ou </t>
    </r>
    <r>
      <rPr>
        <b/>
        <sz val="16"/>
        <color rgb="FF000000"/>
        <rFont val="Arial"/>
        <family val="2"/>
      </rPr>
      <t>mettre à jour</t>
    </r>
    <r>
      <rPr>
        <sz val="16"/>
        <color rgb="FF000000"/>
        <rFont val="Arial"/>
        <family val="2"/>
      </rPr>
      <t xml:space="preserve"> la maquette numérique du projet</t>
    </r>
  </si>
  <si>
    <r>
      <rPr>
        <b/>
        <sz val="16"/>
        <color rgb="FF000000"/>
        <rFont val="Arial"/>
        <family val="2"/>
      </rPr>
      <t>C10.2</t>
    </r>
    <r>
      <rPr>
        <sz val="16"/>
        <color rgb="FF000000"/>
        <rFont val="Arial"/>
        <family val="2"/>
      </rPr>
      <t xml:space="preserve">  </t>
    </r>
    <r>
      <rPr>
        <b/>
        <sz val="16"/>
        <color rgb="FF000000"/>
        <rFont val="Arial"/>
        <family val="2"/>
      </rPr>
      <t>Etablir</t>
    </r>
    <r>
      <rPr>
        <sz val="16"/>
        <color rgb="FF000000"/>
        <rFont val="Arial"/>
        <family val="2"/>
      </rPr>
      <t xml:space="preserve"> le budget de l’opération</t>
    </r>
  </si>
  <si>
    <t>Le budget de l’opération est établi</t>
  </si>
  <si>
    <r>
      <rPr>
        <b/>
        <sz val="16"/>
        <color rgb="FF000000"/>
        <rFont val="Arial"/>
        <family val="2"/>
      </rPr>
      <t>C10.3</t>
    </r>
    <r>
      <rPr>
        <sz val="16"/>
        <color rgb="FF000000"/>
        <rFont val="Arial"/>
        <family val="2"/>
      </rPr>
      <t xml:space="preserve">  </t>
    </r>
    <r>
      <rPr>
        <b/>
        <sz val="16"/>
        <color rgb="FF000000"/>
        <rFont val="Arial"/>
        <family val="2"/>
      </rPr>
      <t>Suivre</t>
    </r>
    <r>
      <rPr>
        <sz val="16"/>
        <color rgb="FF000000"/>
        <rFont val="Arial"/>
        <family val="2"/>
      </rPr>
      <t xml:space="preserve"> économiquement le chantier</t>
    </r>
  </si>
  <si>
    <t>Les factures sont rédigées.
Les travaux supplémentaires sont pris en compte.
Les situations de travaux sont établies.
Le compte prorata est actualisé.
Les coûts du chantier sont suivis en temps réel.
Les écarts entre le prévisionnel et le réel sont analysés.</t>
  </si>
  <si>
    <r>
      <rPr>
        <b/>
        <sz val="16"/>
        <color rgb="FF000000"/>
        <rFont val="Arial"/>
        <family val="2"/>
      </rPr>
      <t>C10.4</t>
    </r>
    <r>
      <rPr>
        <sz val="16"/>
        <color rgb="FF000000"/>
        <rFont val="Arial"/>
        <family val="2"/>
      </rPr>
      <t xml:space="preserve">  </t>
    </r>
    <r>
      <rPr>
        <b/>
        <sz val="16"/>
        <color rgb="FF000000"/>
        <rFont val="Arial"/>
        <family val="2"/>
      </rPr>
      <t>Clôturer</t>
    </r>
    <r>
      <rPr>
        <sz val="16"/>
        <color rgb="FF000000"/>
        <rFont val="Arial"/>
        <family val="2"/>
      </rPr>
      <t xml:space="preserve"> économiquement le chantier</t>
    </r>
  </si>
  <si>
    <t>Les coûts réels sont évalués et les données sont actualisées. 
Les coûts de la non qualité sont évalués.
La rentabilité de l’affaire est établie.
Le décompte définitif est réalisé.</t>
  </si>
  <si>
    <t>C11 – DETERMINER DES PRIX DE VENTE ET GERER LES COUTS DU PROJET</t>
  </si>
  <si>
    <t>C12 – PREPARER LA REALISATION</t>
  </si>
  <si>
    <r>
      <rPr>
        <b/>
        <sz val="16"/>
        <color theme="1"/>
        <rFont val="Arial"/>
        <family val="2"/>
      </rPr>
      <t>C11.2</t>
    </r>
    <r>
      <rPr>
        <sz val="16"/>
        <color theme="1"/>
        <rFont val="Arial"/>
        <family val="2"/>
      </rPr>
      <t xml:space="preserve">  </t>
    </r>
    <r>
      <rPr>
        <b/>
        <sz val="16"/>
        <color theme="1"/>
        <rFont val="Arial"/>
        <family val="2"/>
      </rPr>
      <t>Evaluer</t>
    </r>
    <r>
      <rPr>
        <sz val="16"/>
        <color theme="1"/>
        <rFont val="Arial"/>
        <family val="2"/>
      </rPr>
      <t xml:space="preserve"> les risques professionnels</t>
    </r>
  </si>
  <si>
    <r>
      <rPr>
        <b/>
        <sz val="16"/>
        <color theme="1"/>
        <rFont val="Arial"/>
        <family val="2"/>
      </rPr>
      <t>C11.3</t>
    </r>
    <r>
      <rPr>
        <sz val="16"/>
        <color theme="1"/>
        <rFont val="Arial"/>
        <family val="2"/>
      </rPr>
      <t xml:space="preserve">  </t>
    </r>
    <r>
      <rPr>
        <b/>
        <sz val="16"/>
        <color theme="1"/>
        <rFont val="Arial"/>
        <family val="2"/>
      </rPr>
      <t>Prévenir</t>
    </r>
    <r>
      <rPr>
        <sz val="16"/>
        <color theme="1"/>
        <rFont val="Arial"/>
        <family val="2"/>
      </rPr>
      <t xml:space="preserve"> les risques professionnels</t>
    </r>
  </si>
  <si>
    <t>L’analyse des risques est effectuée (suppression, estimation, évaluation, hiérarchisation…).</t>
  </si>
  <si>
    <t>Les principes généraux de prévention sont appliqués dès la conception : 
• à l’ouvrage, 
• à l’environnement, 
• aux modes opératoires, 
• aux équipements, 
• aux matériaux.
Des mesures de prévention sont proposées au moyen d’une synthèse rédigée, illustrée, documentée et argumentée (PPSPS ou partie de PPSPS).
Les mesures de prévention sont appliquées  et leur mise en œuvre est contrôlée.</t>
  </si>
  <si>
    <r>
      <rPr>
        <b/>
        <sz val="16"/>
        <color theme="1"/>
        <rFont val="Arial"/>
        <family val="2"/>
      </rPr>
      <t>C12.1</t>
    </r>
    <r>
      <rPr>
        <sz val="16"/>
        <color theme="1"/>
        <rFont val="Arial"/>
        <family val="2"/>
      </rPr>
      <t xml:space="preserve">  </t>
    </r>
    <r>
      <rPr>
        <b/>
        <sz val="16"/>
        <color theme="1"/>
        <rFont val="Arial"/>
        <family val="2"/>
      </rPr>
      <t>Réaliser</t>
    </r>
    <r>
      <rPr>
        <sz val="16"/>
        <color theme="1"/>
        <rFont val="Arial"/>
        <family val="2"/>
      </rPr>
      <t xml:space="preserve"> le dossier méthode d’exécution</t>
    </r>
  </si>
  <si>
    <t>Les phases sont identifiées.
Les taches sont définies.
Les modes opératoires sont définis.
La durée des opérations est évaluée.
L’enclenchement des phases et des tâches est réalisées, et les interfaces avec les autres corps d’état sont identifiées et prises en compte.
Le planning est établi.
Les procédures qualité sont établies.
Les calepinages sont établis.
Les bons de commande sont rédigés.
Les documents qualité sont établis (PAQ …).
Le plan d’installation de chantier est établi ou pris en compte.
La gestion des déchets est organisée.</t>
  </si>
  <si>
    <t>Le niveau de représentation de la solution technique est adapté aux exigences du marché et de l’entreprise.</t>
  </si>
  <si>
    <r>
      <t xml:space="preserve">C10.2  Etablir </t>
    </r>
    <r>
      <rPr>
        <sz val="12"/>
        <color theme="1"/>
        <rFont val="Arial"/>
        <family val="2"/>
      </rPr>
      <t>le budget de l’opération</t>
    </r>
  </si>
  <si>
    <r>
      <t xml:space="preserve">C10.3  Suivre </t>
    </r>
    <r>
      <rPr>
        <sz val="12"/>
        <color theme="1"/>
        <rFont val="Arial"/>
        <family val="2"/>
      </rPr>
      <t>économiquement le chantier</t>
    </r>
  </si>
  <si>
    <r>
      <t>C10.4  Clôturer</t>
    </r>
    <r>
      <rPr>
        <sz val="12"/>
        <color theme="1"/>
        <rFont val="Arial"/>
        <family val="2"/>
      </rPr>
      <t xml:space="preserve"> économiquement le chantier</t>
    </r>
  </si>
  <si>
    <r>
      <t>C11.2  Evaluer</t>
    </r>
    <r>
      <rPr>
        <sz val="12"/>
        <color theme="1"/>
        <rFont val="Arial"/>
        <family val="2"/>
      </rPr>
      <t xml:space="preserve"> les risques professionnels</t>
    </r>
  </si>
  <si>
    <r>
      <t>C11.3  Prévenir</t>
    </r>
    <r>
      <rPr>
        <sz val="12"/>
        <color theme="1"/>
        <rFont val="Arial"/>
        <family val="2"/>
      </rPr>
      <t xml:space="preserve"> les risques professionnels</t>
    </r>
  </si>
  <si>
    <r>
      <t xml:space="preserve">C12.1  Réaliser </t>
    </r>
    <r>
      <rPr>
        <sz val="12"/>
        <color theme="1"/>
        <rFont val="Arial"/>
        <family val="2"/>
      </rPr>
      <t>le dossier méthode d’exécution</t>
    </r>
  </si>
  <si>
    <t>Les cotations d'exécutions sont complètes</t>
  </si>
  <si>
    <t>Les plans d'exécutions sont complets et lisibles</t>
  </si>
  <si>
    <t>Les nomenclatures sont précises (noms produits, mode pose,…)</t>
  </si>
  <si>
    <t xml:space="preserve">PRENOM DU CANDIDAT:  </t>
  </si>
  <si>
    <t xml:space="preserve">NOM DU CANDIDAT:  </t>
  </si>
  <si>
    <t>REPERE DU SUJET:</t>
  </si>
  <si>
    <t>Seules les cases JAUNES sont à remplir par la commission d'évaluation</t>
  </si>
  <si>
    <t>Le PPSPS est rédigé</t>
  </si>
  <si>
    <t>Les situations de travaux sont établis</t>
  </si>
  <si>
    <t>Le bilan du chantier est réalisé</t>
  </si>
  <si>
    <t>Les modes opératoires sont réalisés et cohérents</t>
  </si>
  <si>
    <t xml:space="preserve">Le planning des travaux est établi </t>
  </si>
  <si>
    <t xml:space="preserve">Les bons de commandes sont rédigés </t>
  </si>
  <si>
    <t>Les déboursés secs, frais de chantier, frais d'opération sont clairement décomposés (main d'œuvre, matériaux, matériels …)</t>
  </si>
  <si>
    <t>Les dépenses prévisionnelles sont entièrement définies</t>
  </si>
  <si>
    <t>Les risques liés aux activités du chantier sont identifiés et listés</t>
  </si>
  <si>
    <t>Les méthodes d'exécution proposées sont pertinentes au plan technique et économique</t>
  </si>
  <si>
    <t>Les fiches de procédure du PAQ sont détaillés et illustrées par des schémas ou dessins légendés</t>
  </si>
  <si>
    <t>Les dispositifs et les procédures de préservation de l'environnement sont définis</t>
  </si>
  <si>
    <t>BTS  Enveloppe des Bâtiments : 
Conception et Réalisation
Evaluation U5</t>
  </si>
  <si>
    <t>BTS  Enveloppe des Bâtiments : Conception et Réalisation
U5- Revue de Projet - Aide à l'évaluation</t>
  </si>
  <si>
    <t>BTS  Enveloppe des Bâtiments : Conception et Réalisation
U5 - Soutenance de Projet - Aide à l'évaluation</t>
  </si>
  <si>
    <t>BTS  Enveloppe des Bâtiments : 
Conception et Réalisation
Evaluation U5 - Soutenance de Projet</t>
  </si>
  <si>
    <t>Les paramètres pris en compte sont cohérents avec les éléments d'organisation du chantier</t>
  </si>
  <si>
    <t>Les principes généraux de prévention sont expliqués</t>
  </si>
  <si>
    <t>Chaque phase est accompagnée des mesures de prévention et/ou de sécurité à mettre en œuvre</t>
  </si>
  <si>
    <t>C3.6 Encadrer l’avancement d’une équipe</t>
  </si>
  <si>
    <r>
      <rPr>
        <b/>
        <sz val="18"/>
        <color theme="1"/>
        <rFont val="Arial"/>
        <family val="2"/>
      </rPr>
      <t>C3.6 Encadrer</t>
    </r>
    <r>
      <rPr>
        <sz val="18"/>
        <color theme="1"/>
        <rFont val="Arial"/>
        <family val="2"/>
      </rPr>
      <t xml:space="preserve"> l'avancement d'une équipe</t>
    </r>
  </si>
  <si>
    <r>
      <t xml:space="preserve">Générer </t>
    </r>
    <r>
      <rPr>
        <sz val="10"/>
        <color rgb="FF292934"/>
        <rFont val="Arial"/>
        <family val="2"/>
      </rPr>
      <t xml:space="preserve">des plans d’exécution 2D à partir d’un modèle BIM </t>
    </r>
  </si>
  <si>
    <r>
      <rPr>
        <b/>
        <sz val="12"/>
        <color theme="1"/>
        <rFont val="Arial"/>
        <family val="2"/>
      </rPr>
      <t>C3.2 Organiser</t>
    </r>
    <r>
      <rPr>
        <sz val="12"/>
        <color theme="1"/>
        <rFont val="Arial"/>
        <family val="2"/>
      </rPr>
      <t xml:space="preserve"> les tâches des membres d’une équipe
Expliquer les modalités de travail dans une démarche BIM</t>
    </r>
  </si>
  <si>
    <t>C10 Déterminer des prix de vente et gérer les coûts du projet</t>
  </si>
  <si>
    <t>SESSION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</si>
</sst>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1"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2"/>
      <color theme="1"/>
      <name val="Arial"/>
      <family val="2"/>
    </font>
    <font>
      <sz val="12"/>
      <color theme="1"/>
      <name val="Arial"/>
      <family val="2"/>
    </font>
    <font>
      <b/>
      <sz val="18"/>
      <color theme="1"/>
      <name val="Arial"/>
      <family val="2"/>
    </font>
    <font>
      <b/>
      <sz val="11"/>
      <color rgb="FFFF0000"/>
      <name val="Arial"/>
      <family val="2"/>
    </font>
    <font>
      <b/>
      <sz val="12"/>
      <color rgb="FFFF0000"/>
      <name val="Arial"/>
      <family val="2"/>
    </font>
    <font>
      <b/>
      <sz val="20"/>
      <color theme="1"/>
      <name val="Arial"/>
      <family val="2"/>
    </font>
    <font>
      <sz val="11"/>
      <color rgb="FFFF0000"/>
      <name val="Arial"/>
      <family val="2"/>
    </font>
    <font>
      <b/>
      <i/>
      <sz val="12"/>
      <color theme="1"/>
      <name val="Arial"/>
      <family val="2"/>
    </font>
    <font>
      <sz val="9"/>
      <color rgb="FFFF0000"/>
      <name val="Arial"/>
      <family val="2"/>
    </font>
    <font>
      <sz val="10"/>
      <color theme="1"/>
      <name val="Arial"/>
      <family val="2"/>
    </font>
    <font>
      <sz val="10"/>
      <color rgb="FFFF0000"/>
      <name val="Arial"/>
      <family val="2"/>
    </font>
    <font>
      <b/>
      <sz val="10"/>
      <color theme="1"/>
      <name val="Arial"/>
      <family val="2"/>
    </font>
    <font>
      <b/>
      <sz val="11"/>
      <color indexed="10"/>
      <name val="Arial"/>
      <family val="2"/>
    </font>
    <font>
      <i/>
      <sz val="8"/>
      <color indexed="10"/>
      <name val="Arial"/>
      <family val="2"/>
    </font>
    <font>
      <sz val="9"/>
      <name val="Arial"/>
      <family val="2"/>
    </font>
    <font>
      <b/>
      <sz val="12"/>
      <name val="Arial"/>
      <family val="2"/>
    </font>
    <font>
      <b/>
      <sz val="16"/>
      <name val="Arial"/>
      <family val="2"/>
    </font>
    <font>
      <i/>
      <sz val="9"/>
      <name val="Arial"/>
      <family val="2"/>
    </font>
    <font>
      <b/>
      <sz val="10"/>
      <name val="Arial"/>
      <family val="2"/>
    </font>
    <font>
      <b/>
      <sz val="10"/>
      <color rgb="FFFF0000"/>
      <name val="Arial"/>
      <family val="2"/>
    </font>
    <font>
      <b/>
      <sz val="9"/>
      <name val="Arial"/>
      <family val="2"/>
    </font>
    <font>
      <sz val="10"/>
      <name val="Arial"/>
      <family val="2"/>
    </font>
    <font>
      <sz val="12"/>
      <name val="Arial"/>
      <family val="2"/>
    </font>
    <font>
      <b/>
      <sz val="14"/>
      <color theme="1"/>
      <name val="Arial"/>
      <family val="2"/>
    </font>
    <font>
      <b/>
      <sz val="16"/>
      <color theme="1"/>
      <name val="Arial"/>
      <family val="2"/>
    </font>
    <font>
      <sz val="16"/>
      <color theme="1"/>
      <name val="Arial"/>
      <family val="2"/>
    </font>
    <font>
      <sz val="10"/>
      <color rgb="FF000000"/>
      <name val="Arial"/>
      <family val="2"/>
    </font>
    <font>
      <sz val="9"/>
      <color theme="1"/>
      <name val="Arial"/>
      <family val="2"/>
    </font>
    <font>
      <sz val="12"/>
      <color rgb="FF000000"/>
      <name val="Arial"/>
      <family val="2"/>
    </font>
    <font>
      <b/>
      <sz val="12"/>
      <color rgb="FF000000"/>
      <name val="Arial"/>
      <family val="2"/>
    </font>
    <font>
      <i/>
      <sz val="11"/>
      <color indexed="10"/>
      <name val="Arial"/>
      <family val="2"/>
    </font>
    <font>
      <sz val="16"/>
      <color rgb="FF000000"/>
      <name val="Arial"/>
      <family val="2"/>
    </font>
    <font>
      <b/>
      <sz val="9"/>
      <color rgb="FFFF0000"/>
      <name val="Arial"/>
      <family val="2"/>
    </font>
    <font>
      <b/>
      <sz val="11"/>
      <color theme="1"/>
      <name val="Calibri"/>
      <family val="2"/>
      <scheme val="minor"/>
    </font>
    <font>
      <sz val="18"/>
      <color theme="1"/>
      <name val="Arial"/>
      <family val="2"/>
    </font>
    <font>
      <sz val="18"/>
      <color rgb="FF000000"/>
      <name val="Arial"/>
      <family val="2"/>
    </font>
    <font>
      <b/>
      <sz val="18"/>
      <color rgb="FF000000"/>
      <name val="Arial"/>
      <family val="2"/>
    </font>
    <font>
      <b/>
      <i/>
      <sz val="12"/>
      <name val="Arial"/>
      <family val="2"/>
    </font>
    <font>
      <i/>
      <sz val="12"/>
      <name val="Arial"/>
      <family val="2"/>
    </font>
    <font>
      <sz val="8"/>
      <name val="Calibri"/>
      <family val="2"/>
      <scheme val="minor"/>
    </font>
    <font>
      <sz val="8"/>
      <color indexed="10"/>
      <name val="Arial"/>
      <family val="2"/>
    </font>
    <font>
      <b/>
      <sz val="16"/>
      <color rgb="FF000000"/>
      <name val="Arial"/>
      <family val="2"/>
    </font>
    <font>
      <b/>
      <sz val="20"/>
      <name val="Arial"/>
      <family val="2"/>
    </font>
    <font>
      <b/>
      <sz val="16"/>
      <color rgb="FFFF0000"/>
      <name val="Arial"/>
      <family val="2"/>
    </font>
    <font>
      <u/>
      <sz val="11"/>
      <color theme="10"/>
      <name val="Calibri"/>
      <family val="2"/>
      <scheme val="minor"/>
    </font>
    <font>
      <u/>
      <sz val="11"/>
      <color theme="11"/>
      <name val="Calibri"/>
      <family val="2"/>
      <scheme val="minor"/>
    </font>
    <font>
      <sz val="10"/>
      <color rgb="FF292934"/>
      <name val="Arial"/>
      <family val="2"/>
    </font>
  </fonts>
  <fills count="8">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2"/>
        <bgColor indexed="64"/>
      </patternFill>
    </fill>
  </fills>
  <borders count="61">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thin">
        <color auto="1"/>
      </left>
      <right style="thin">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top/>
      <bottom style="medium">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style="thin">
        <color auto="1"/>
      </left>
      <right style="medium">
        <color auto="1"/>
      </right>
      <top/>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thin">
        <color auto="1"/>
      </bottom>
      <diagonal/>
    </border>
    <border>
      <left style="thin">
        <color auto="1"/>
      </left>
      <right/>
      <top/>
      <bottom/>
      <diagonal/>
    </border>
    <border>
      <left style="medium">
        <color auto="1"/>
      </left>
      <right style="thin">
        <color auto="1"/>
      </right>
      <top style="thin">
        <color auto="1"/>
      </top>
      <bottom/>
      <diagonal/>
    </border>
    <border>
      <left style="thin">
        <color auto="1"/>
      </left>
      <right/>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s>
  <cellStyleXfs count="34">
    <xf numFmtId="0" fontId="0" fillId="0" borderId="0"/>
    <xf numFmtId="9" fontId="1"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275">
    <xf numFmtId="0" fontId="0" fillId="0" borderId="0" xfId="0"/>
    <xf numFmtId="0" fontId="2" fillId="2" borderId="16" xfId="0" applyFont="1" applyFill="1" applyBorder="1" applyAlignment="1">
      <alignment vertical="center" wrapText="1"/>
    </xf>
    <xf numFmtId="0" fontId="9" fillId="0" borderId="27" xfId="0" applyFont="1" applyFill="1" applyBorder="1" applyAlignment="1">
      <alignment vertical="center" wrapText="1"/>
    </xf>
    <xf numFmtId="0" fontId="3" fillId="0" borderId="27" xfId="0" applyFont="1" applyBorder="1"/>
    <xf numFmtId="0" fontId="10" fillId="0" borderId="27" xfId="0" applyFont="1" applyBorder="1" applyAlignment="1">
      <alignment horizontal="center"/>
    </xf>
    <xf numFmtId="0" fontId="3" fillId="0" borderId="0" xfId="0" applyFont="1"/>
    <xf numFmtId="0" fontId="12" fillId="0" borderId="0" xfId="0" applyFont="1" applyBorder="1" applyAlignment="1">
      <alignment horizontal="center" vertical="center" wrapText="1"/>
    </xf>
    <xf numFmtId="0" fontId="13" fillId="0" borderId="0" xfId="0" applyFont="1" applyBorder="1" applyAlignment="1">
      <alignment horizontal="center" vertical="center" textRotation="90" wrapText="1"/>
    </xf>
    <xf numFmtId="0" fontId="14" fillId="0" borderId="0" xfId="0" applyFont="1" applyBorder="1" applyAlignment="1">
      <alignment horizontal="center" vertical="center" textRotation="90" wrapText="1"/>
    </xf>
    <xf numFmtId="0" fontId="15" fillId="0" borderId="37" xfId="0" applyFont="1" applyBorder="1" applyAlignment="1">
      <alignment horizontal="center" vertical="center" wrapText="1"/>
    </xf>
    <xf numFmtId="0" fontId="13" fillId="0" borderId="0" xfId="0" applyFont="1" applyAlignment="1">
      <alignment horizontal="center" vertical="center" textRotation="90" wrapText="1"/>
    </xf>
    <xf numFmtId="0" fontId="12" fillId="0" borderId="0" xfId="0" applyFont="1" applyBorder="1" applyAlignment="1">
      <alignment horizontal="center" vertical="center" textRotation="90" wrapText="1"/>
    </xf>
    <xf numFmtId="0" fontId="12" fillId="0" borderId="0" xfId="0" applyFont="1" applyBorder="1"/>
    <xf numFmtId="9" fontId="12" fillId="0" borderId="0" xfId="0" applyNumberFormat="1" applyFont="1" applyBorder="1" applyAlignment="1">
      <alignment horizontal="center"/>
    </xf>
    <xf numFmtId="0" fontId="3" fillId="0" borderId="0" xfId="0" applyFont="1" applyBorder="1"/>
    <xf numFmtId="0" fontId="10" fillId="0" borderId="0" xfId="0" applyFont="1" applyBorder="1" applyAlignment="1">
      <alignment horizontal="center"/>
    </xf>
    <xf numFmtId="0" fontId="12" fillId="0" borderId="0" xfId="0" applyFont="1" applyBorder="1" applyAlignment="1">
      <alignment horizontal="center"/>
    </xf>
    <xf numFmtId="9" fontId="12" fillId="0" borderId="0" xfId="1" applyFont="1" applyBorder="1" applyAlignment="1">
      <alignment horizontal="center"/>
    </xf>
    <xf numFmtId="0" fontId="17" fillId="0" borderId="0" xfId="0" applyFont="1" applyBorder="1" applyAlignment="1">
      <alignment vertical="center"/>
    </xf>
    <xf numFmtId="0" fontId="13" fillId="0" borderId="0" xfId="0" applyFont="1" applyBorder="1"/>
    <xf numFmtId="0" fontId="2" fillId="0" borderId="0" xfId="0" applyFont="1" applyBorder="1" applyAlignment="1"/>
    <xf numFmtId="0" fontId="3" fillId="0" borderId="37" xfId="0" applyFont="1" applyBorder="1"/>
    <xf numFmtId="0" fontId="18" fillId="0" borderId="0" xfId="0" applyFont="1" applyBorder="1" applyAlignment="1">
      <alignment horizontal="center" vertical="center"/>
    </xf>
    <xf numFmtId="0" fontId="18" fillId="0" borderId="0" xfId="0" applyFont="1" applyBorder="1" applyAlignment="1" applyProtection="1">
      <alignment vertical="top" wrapText="1"/>
      <protection locked="0"/>
    </xf>
    <xf numFmtId="0" fontId="18" fillId="0" borderId="24" xfId="0" applyFont="1" applyFill="1" applyBorder="1" applyAlignment="1" applyProtection="1">
      <alignment vertical="top" wrapText="1"/>
      <protection locked="0"/>
    </xf>
    <xf numFmtId="0" fontId="18" fillId="0" borderId="0" xfId="0" applyFont="1" applyBorder="1" applyAlignment="1" applyProtection="1">
      <alignment horizontal="center" vertical="top" wrapText="1"/>
      <protection locked="0"/>
    </xf>
    <xf numFmtId="0" fontId="24" fillId="0" borderId="0" xfId="0" applyFont="1" applyBorder="1" applyAlignment="1">
      <alignment horizontal="center" vertical="center"/>
    </xf>
    <xf numFmtId="0" fontId="22" fillId="0" borderId="27" xfId="0" applyFont="1" applyBorder="1" applyAlignment="1">
      <alignment vertical="center"/>
    </xf>
    <xf numFmtId="0" fontId="18" fillId="0" borderId="0" xfId="0" applyFont="1" applyBorder="1" applyAlignment="1" applyProtection="1">
      <alignment horizontal="center" vertical="center"/>
      <protection locked="0"/>
    </xf>
    <xf numFmtId="0" fontId="18" fillId="0" borderId="32" xfId="0" applyFont="1" applyBorder="1" applyAlignment="1" applyProtection="1">
      <alignment horizontal="center" vertical="center"/>
      <protection locked="0"/>
    </xf>
    <xf numFmtId="0" fontId="13" fillId="0" borderId="32" xfId="0" applyFont="1" applyBorder="1"/>
    <xf numFmtId="0" fontId="2" fillId="0" borderId="32" xfId="0" applyFont="1" applyBorder="1" applyAlignment="1"/>
    <xf numFmtId="0" fontId="12" fillId="0" borderId="32" xfId="0" applyFont="1" applyBorder="1"/>
    <xf numFmtId="0" fontId="3" fillId="0" borderId="32" xfId="0" applyFont="1" applyBorder="1"/>
    <xf numFmtId="0" fontId="10" fillId="0" borderId="32" xfId="0" applyFont="1" applyBorder="1" applyAlignment="1">
      <alignment horizontal="center"/>
    </xf>
    <xf numFmtId="0" fontId="3" fillId="0" borderId="36" xfId="0" applyFont="1" applyBorder="1"/>
    <xf numFmtId="0" fontId="13" fillId="0" borderId="0" xfId="0" applyFont="1"/>
    <xf numFmtId="0" fontId="13" fillId="0" borderId="0" xfId="0" applyFont="1" applyFill="1" applyAlignment="1">
      <alignment wrapText="1"/>
    </xf>
    <xf numFmtId="0" fontId="3" fillId="0" borderId="0" xfId="0" applyFont="1" applyAlignment="1">
      <alignment horizontal="center"/>
    </xf>
    <xf numFmtId="0" fontId="2" fillId="0" borderId="0" xfId="0" applyFont="1" applyAlignment="1"/>
    <xf numFmtId="0" fontId="12" fillId="0" borderId="0" xfId="0" applyFont="1"/>
    <xf numFmtId="0" fontId="10" fillId="0" borderId="0" xfId="0" applyFont="1" applyAlignment="1">
      <alignment horizontal="center"/>
    </xf>
    <xf numFmtId="0" fontId="19" fillId="0" borderId="7" xfId="0" applyFont="1" applyBorder="1" applyAlignment="1">
      <alignment horizontal="center" vertical="center"/>
    </xf>
    <xf numFmtId="0" fontId="20" fillId="0" borderId="4" xfId="0" applyFont="1" applyBorder="1" applyAlignment="1">
      <alignment vertical="center"/>
    </xf>
    <xf numFmtId="0" fontId="4" fillId="4" borderId="1" xfId="0" applyFont="1" applyFill="1" applyBorder="1" applyAlignment="1" applyProtection="1">
      <alignment horizontal="center" vertical="center"/>
      <protection locked="0"/>
    </xf>
    <xf numFmtId="0" fontId="4" fillId="4" borderId="11"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0" fontId="4" fillId="4" borderId="13" xfId="0" applyFont="1" applyFill="1" applyBorder="1" applyAlignment="1" applyProtection="1">
      <alignment horizontal="center" vertical="center"/>
      <protection locked="0"/>
    </xf>
    <xf numFmtId="0" fontId="25" fillId="4" borderId="9" xfId="0" applyFont="1" applyFill="1" applyBorder="1" applyAlignment="1" applyProtection="1">
      <alignment horizontal="center" vertical="center" wrapText="1"/>
      <protection locked="0"/>
    </xf>
    <xf numFmtId="0" fontId="3" fillId="4" borderId="10" xfId="0" applyFont="1" applyFill="1" applyBorder="1" applyProtection="1">
      <protection locked="0"/>
    </xf>
    <xf numFmtId="0" fontId="25" fillId="4" borderId="11" xfId="0" applyFont="1" applyFill="1" applyBorder="1" applyAlignment="1" applyProtection="1">
      <alignment horizontal="center" vertical="center"/>
      <protection locked="0"/>
    </xf>
    <xf numFmtId="0" fontId="25" fillId="4" borderId="10" xfId="0" applyFont="1" applyFill="1" applyBorder="1" applyAlignment="1" applyProtection="1">
      <alignment horizontal="center" vertical="center" wrapText="1"/>
      <protection locked="0"/>
    </xf>
    <xf numFmtId="0" fontId="25" fillId="4" borderId="13" xfId="0" applyFont="1" applyFill="1" applyBorder="1" applyAlignment="1" applyProtection="1">
      <alignment horizontal="center" vertical="center"/>
      <protection locked="0"/>
    </xf>
    <xf numFmtId="0" fontId="29" fillId="0" borderId="1" xfId="0" applyFont="1" applyBorder="1" applyAlignment="1">
      <alignment vertical="center" wrapText="1"/>
    </xf>
    <xf numFmtId="0" fontId="29" fillId="0" borderId="0" xfId="0" applyFont="1" applyAlignment="1">
      <alignment wrapText="1"/>
    </xf>
    <xf numFmtId="0" fontId="29" fillId="0" borderId="0" xfId="0" applyFont="1" applyAlignment="1">
      <alignment horizontal="center" vertical="center" textRotation="90" wrapText="1"/>
    </xf>
    <xf numFmtId="0" fontId="29" fillId="0" borderId="0" xfId="0" applyFont="1" applyFill="1" applyAlignment="1">
      <alignment wrapText="1"/>
    </xf>
    <xf numFmtId="0" fontId="4" fillId="6" borderId="1" xfId="0" applyFont="1" applyFill="1" applyBorder="1" applyAlignment="1" applyProtection="1">
      <alignment horizontal="center" vertical="center"/>
    </xf>
    <xf numFmtId="0" fontId="5" fillId="6" borderId="12" xfId="0" applyFont="1" applyFill="1" applyBorder="1" applyAlignment="1">
      <alignment vertical="center" wrapText="1"/>
    </xf>
    <xf numFmtId="0" fontId="30" fillId="0" borderId="1" xfId="0" applyFont="1" applyBorder="1" applyAlignment="1">
      <alignment vertical="center" wrapText="1"/>
    </xf>
    <xf numFmtId="0" fontId="30" fillId="0" borderId="1" xfId="0" applyFont="1" applyBorder="1" applyAlignment="1">
      <alignment horizontal="center" vertical="center" wrapText="1"/>
    </xf>
    <xf numFmtId="0" fontId="31" fillId="0" borderId="0" xfId="0" applyFont="1" applyAlignment="1">
      <alignment wrapText="1"/>
    </xf>
    <xf numFmtId="0" fontId="3" fillId="0" borderId="0" xfId="0" applyFont="1" applyFill="1" applyBorder="1" applyAlignment="1">
      <alignment horizontal="left" vertical="center" wrapText="1"/>
    </xf>
    <xf numFmtId="0" fontId="16" fillId="0" borderId="0" xfId="0" applyFont="1" applyFill="1" applyBorder="1" applyAlignment="1">
      <alignment horizontal="left" vertical="center"/>
    </xf>
    <xf numFmtId="0" fontId="4" fillId="0" borderId="18" xfId="0"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42" xfId="0" applyFont="1" applyBorder="1" applyAlignment="1">
      <alignment horizontal="center" vertical="center" wrapText="1"/>
    </xf>
    <xf numFmtId="0" fontId="4" fillId="6" borderId="12" xfId="0" applyFont="1" applyFill="1" applyBorder="1" applyAlignment="1" applyProtection="1">
      <alignment horizontal="center" vertical="center"/>
    </xf>
    <xf numFmtId="9" fontId="34" fillId="0" borderId="0" xfId="0" applyNumberFormat="1" applyFont="1" applyBorder="1" applyAlignment="1">
      <alignment horizontal="center" vertical="center"/>
    </xf>
    <xf numFmtId="0" fontId="28" fillId="3" borderId="24" xfId="0" applyFont="1" applyFill="1" applyBorder="1" applyAlignment="1">
      <alignment horizontal="center" vertical="center" wrapText="1"/>
    </xf>
    <xf numFmtId="0" fontId="29" fillId="0" borderId="38" xfId="0" applyFont="1" applyBorder="1" applyAlignment="1">
      <alignment wrapText="1"/>
    </xf>
    <xf numFmtId="0" fontId="28" fillId="0" borderId="1" xfId="0" applyFont="1" applyBorder="1" applyAlignment="1">
      <alignment horizontal="center" vertical="center" wrapText="1"/>
    </xf>
    <xf numFmtId="0" fontId="28" fillId="0" borderId="1" xfId="0" applyFont="1" applyFill="1" applyBorder="1" applyAlignment="1">
      <alignment horizontal="center" vertical="center" wrapText="1"/>
    </xf>
    <xf numFmtId="0" fontId="35" fillId="0" borderId="1" xfId="0" applyFont="1" applyBorder="1" applyAlignment="1">
      <alignment horizontal="left" vertical="center" wrapText="1"/>
    </xf>
    <xf numFmtId="0" fontId="29" fillId="0" borderId="1" xfId="0" applyFont="1" applyFill="1" applyBorder="1" applyAlignment="1">
      <alignment vertical="center" wrapText="1"/>
    </xf>
    <xf numFmtId="0" fontId="13" fillId="0" borderId="1" xfId="0" applyFont="1" applyBorder="1" applyAlignment="1">
      <alignment wrapText="1"/>
    </xf>
    <xf numFmtId="0" fontId="31" fillId="0" borderId="0" xfId="0" applyFont="1" applyAlignment="1">
      <alignment horizontal="center" wrapText="1"/>
    </xf>
    <xf numFmtId="9" fontId="13" fillId="0" borderId="0" xfId="0" applyNumberFormat="1" applyFont="1" applyBorder="1" applyAlignment="1">
      <alignment horizontal="center" vertical="center"/>
    </xf>
    <xf numFmtId="0" fontId="4" fillId="6" borderId="47" xfId="0" applyFont="1" applyFill="1" applyBorder="1" applyAlignment="1" applyProtection="1">
      <alignment horizontal="center" vertical="center"/>
    </xf>
    <xf numFmtId="0" fontId="4" fillId="4" borderId="48" xfId="0" applyFont="1" applyFill="1" applyBorder="1" applyAlignment="1" applyProtection="1">
      <alignment horizontal="center" vertical="center"/>
      <protection locked="0"/>
    </xf>
    <xf numFmtId="164" fontId="36" fillId="0" borderId="0" xfId="0" applyNumberFormat="1" applyFont="1" applyBorder="1" applyAlignment="1">
      <alignment horizontal="center" vertical="center"/>
    </xf>
    <xf numFmtId="0" fontId="4" fillId="6" borderId="30" xfId="0" applyFont="1" applyFill="1" applyBorder="1" applyAlignment="1" applyProtection="1">
      <alignment vertical="center" wrapText="1"/>
    </xf>
    <xf numFmtId="0" fontId="5" fillId="6" borderId="1" xfId="0" applyFont="1" applyFill="1" applyBorder="1" applyAlignment="1" applyProtection="1">
      <alignment vertical="center" wrapText="1"/>
    </xf>
    <xf numFmtId="0" fontId="4" fillId="6" borderId="31" xfId="0" applyFont="1" applyFill="1" applyBorder="1" applyAlignment="1" applyProtection="1">
      <alignment vertical="center" wrapText="1"/>
    </xf>
    <xf numFmtId="0" fontId="5" fillId="6" borderId="12" xfId="0" applyFont="1" applyFill="1" applyBorder="1" applyAlignment="1" applyProtection="1">
      <alignment vertical="center" wrapText="1"/>
    </xf>
    <xf numFmtId="0" fontId="5" fillId="0" borderId="12" xfId="0" applyFont="1" applyBorder="1" applyAlignment="1" applyProtection="1">
      <alignment vertical="center" wrapText="1"/>
    </xf>
    <xf numFmtId="0" fontId="4" fillId="5" borderId="45" xfId="0" applyFont="1" applyFill="1" applyBorder="1" applyAlignment="1" applyProtection="1">
      <alignment horizontal="left" vertical="center" wrapText="1"/>
    </xf>
    <xf numFmtId="0" fontId="37" fillId="0" borderId="0" xfId="0" applyFont="1"/>
    <xf numFmtId="0" fontId="0" fillId="0" borderId="0" xfId="0" applyAlignment="1">
      <alignment horizontal="center"/>
    </xf>
    <xf numFmtId="0" fontId="0" fillId="0" borderId="1" xfId="0" applyBorder="1" applyAlignment="1">
      <alignment horizontal="center"/>
    </xf>
    <xf numFmtId="0" fontId="0" fillId="0" borderId="1" xfId="0" applyBorder="1" applyAlignment="1"/>
    <xf numFmtId="0" fontId="30" fillId="7" borderId="1" xfId="0" applyFont="1" applyFill="1" applyBorder="1" applyAlignment="1">
      <alignment horizontal="center" vertical="center" wrapText="1"/>
    </xf>
    <xf numFmtId="0" fontId="4" fillId="5" borderId="19" xfId="0" applyFont="1" applyFill="1" applyBorder="1" applyAlignment="1">
      <alignment horizontal="left" vertical="center" wrapText="1"/>
    </xf>
    <xf numFmtId="0" fontId="38" fillId="6" borderId="31" xfId="0" applyFont="1" applyFill="1" applyBorder="1" applyAlignment="1">
      <alignment vertical="center" wrapText="1"/>
    </xf>
    <xf numFmtId="0" fontId="38" fillId="6" borderId="12" xfId="0" applyFont="1" applyFill="1" applyBorder="1" applyAlignment="1">
      <alignment vertical="center" wrapText="1"/>
    </xf>
    <xf numFmtId="0" fontId="38" fillId="3" borderId="12" xfId="0" applyFont="1" applyFill="1" applyBorder="1" applyAlignment="1">
      <alignment vertical="center" wrapText="1"/>
    </xf>
    <xf numFmtId="0" fontId="39" fillId="6" borderId="1" xfId="0" applyFont="1" applyFill="1" applyBorder="1" applyAlignment="1">
      <alignment horizontal="left" vertical="center" wrapText="1"/>
    </xf>
    <xf numFmtId="2" fontId="13" fillId="0" borderId="0" xfId="0" applyNumberFormat="1" applyFont="1" applyBorder="1" applyAlignment="1">
      <alignment horizontal="center" vertical="center"/>
    </xf>
    <xf numFmtId="0" fontId="4" fillId="5" borderId="19" xfId="0" applyFont="1" applyFill="1" applyBorder="1" applyAlignment="1" applyProtection="1">
      <alignment horizontal="left" vertical="center" wrapText="1"/>
    </xf>
    <xf numFmtId="0" fontId="4" fillId="6" borderId="49" xfId="0" applyFont="1" applyFill="1" applyBorder="1" applyAlignment="1" applyProtection="1">
      <alignment horizontal="left" vertical="center" wrapText="1"/>
    </xf>
    <xf numFmtId="0" fontId="4" fillId="6" borderId="44" xfId="0" applyFont="1" applyFill="1" applyBorder="1" applyAlignment="1" applyProtection="1">
      <alignment horizontal="left" vertical="center" wrapText="1"/>
    </xf>
    <xf numFmtId="0" fontId="32" fillId="6" borderId="30" xfId="0" applyFont="1" applyFill="1" applyBorder="1" applyAlignment="1">
      <alignment horizontal="left" vertical="center" wrapText="1"/>
    </xf>
    <xf numFmtId="0" fontId="32" fillId="3" borderId="31" xfId="0" applyFont="1" applyFill="1" applyBorder="1" applyAlignment="1">
      <alignment horizontal="left" vertical="center" wrapText="1"/>
    </xf>
    <xf numFmtId="0" fontId="5" fillId="6" borderId="29" xfId="0" applyFont="1" applyFill="1" applyBorder="1" applyAlignment="1">
      <alignment vertical="center" wrapText="1"/>
    </xf>
    <xf numFmtId="0" fontId="4" fillId="6" borderId="29" xfId="0" applyFont="1" applyFill="1" applyBorder="1" applyAlignment="1" applyProtection="1">
      <alignment horizontal="center" vertical="center"/>
    </xf>
    <xf numFmtId="0" fontId="4" fillId="4" borderId="29" xfId="0" applyFont="1" applyFill="1" applyBorder="1" applyAlignment="1" applyProtection="1">
      <alignment horizontal="center" vertical="center"/>
      <protection locked="0"/>
    </xf>
    <xf numFmtId="0" fontId="4" fillId="4" borderId="51" xfId="0" applyFont="1" applyFill="1" applyBorder="1" applyAlignment="1" applyProtection="1">
      <alignment horizontal="center" vertical="center"/>
      <protection locked="0"/>
    </xf>
    <xf numFmtId="0" fontId="5" fillId="6" borderId="1" xfId="0" applyFont="1" applyFill="1" applyBorder="1" applyAlignment="1">
      <alignment vertical="center" wrapText="1"/>
    </xf>
    <xf numFmtId="0" fontId="5" fillId="6" borderId="30" xfId="0" applyFont="1" applyFill="1" applyBorder="1" applyAlignment="1">
      <alignment vertical="center" wrapText="1"/>
    </xf>
    <xf numFmtId="0" fontId="5" fillId="3" borderId="15" xfId="0" applyFont="1" applyFill="1" applyBorder="1" applyAlignment="1">
      <alignment vertical="center" wrapText="1"/>
    </xf>
    <xf numFmtId="0" fontId="32" fillId="0" borderId="31" xfId="0" applyFont="1" applyBorder="1" applyAlignment="1">
      <alignment horizontal="left" vertical="center" wrapText="1"/>
    </xf>
    <xf numFmtId="9" fontId="26" fillId="6" borderId="33" xfId="1" applyFont="1" applyFill="1" applyBorder="1" applyAlignment="1">
      <alignment horizontal="right" vertical="center"/>
    </xf>
    <xf numFmtId="2" fontId="26" fillId="6" borderId="17" xfId="1" applyNumberFormat="1" applyFont="1" applyFill="1" applyBorder="1" applyAlignment="1">
      <alignment horizontal="right" vertical="center"/>
    </xf>
    <xf numFmtId="9" fontId="5" fillId="5" borderId="41" xfId="1" applyFont="1" applyFill="1" applyBorder="1" applyAlignment="1">
      <alignment horizontal="center" vertical="center"/>
    </xf>
    <xf numFmtId="2" fontId="4" fillId="5" borderId="34" xfId="1" applyNumberFormat="1" applyFont="1" applyFill="1" applyBorder="1" applyAlignment="1">
      <alignment horizontal="center" vertical="center"/>
    </xf>
    <xf numFmtId="9" fontId="26" fillId="6" borderId="30" xfId="1" applyFont="1" applyFill="1" applyBorder="1" applyAlignment="1">
      <alignment horizontal="right" vertical="center"/>
    </xf>
    <xf numFmtId="9" fontId="26" fillId="6" borderId="31" xfId="1" applyFont="1" applyFill="1" applyBorder="1" applyAlignment="1">
      <alignment horizontal="right" vertical="center"/>
    </xf>
    <xf numFmtId="9" fontId="26" fillId="6" borderId="53" xfId="1" applyFont="1" applyFill="1" applyBorder="1" applyAlignment="1">
      <alignment horizontal="right" vertical="center"/>
    </xf>
    <xf numFmtId="2" fontId="26" fillId="6" borderId="52" xfId="1" applyNumberFormat="1" applyFont="1" applyFill="1" applyBorder="1" applyAlignment="1">
      <alignment horizontal="right" vertical="center"/>
    </xf>
    <xf numFmtId="9" fontId="5" fillId="5" borderId="43" xfId="0" applyNumberFormat="1" applyFont="1" applyFill="1" applyBorder="1" applyAlignment="1">
      <alignment horizontal="center" vertical="center"/>
    </xf>
    <xf numFmtId="0" fontId="19" fillId="0" borderId="38" xfId="0" applyFont="1" applyBorder="1" applyAlignment="1">
      <alignment horizontal="center" vertical="center" wrapText="1"/>
    </xf>
    <xf numFmtId="9" fontId="26" fillId="6" borderId="31" xfId="0" applyNumberFormat="1" applyFont="1" applyFill="1" applyBorder="1" applyAlignment="1">
      <alignment horizontal="right" vertical="center"/>
    </xf>
    <xf numFmtId="9" fontId="26" fillId="5" borderId="43" xfId="0" applyNumberFormat="1" applyFont="1" applyFill="1" applyBorder="1" applyAlignment="1">
      <alignment horizontal="left" vertical="center"/>
    </xf>
    <xf numFmtId="9" fontId="26" fillId="6" borderId="30" xfId="0" applyNumberFormat="1" applyFont="1" applyFill="1" applyBorder="1" applyAlignment="1">
      <alignment horizontal="right" vertical="center"/>
    </xf>
    <xf numFmtId="0" fontId="16" fillId="0" borderId="24" xfId="0" applyFont="1" applyBorder="1" applyAlignment="1">
      <alignment horizontal="center" vertical="center" wrapText="1"/>
    </xf>
    <xf numFmtId="0" fontId="16" fillId="0" borderId="0" xfId="0" applyFont="1" applyBorder="1" applyAlignment="1">
      <alignment horizontal="center" vertical="center" wrapText="1"/>
    </xf>
    <xf numFmtId="0" fontId="44" fillId="0" borderId="0" xfId="0" applyFont="1" applyBorder="1" applyAlignment="1">
      <alignment vertical="center"/>
    </xf>
    <xf numFmtId="0" fontId="4" fillId="0" borderId="19" xfId="0" applyFont="1" applyFill="1" applyBorder="1" applyAlignment="1">
      <alignment horizontal="center" vertical="center" wrapText="1"/>
    </xf>
    <xf numFmtId="0" fontId="19" fillId="0" borderId="20" xfId="0" applyFont="1" applyBorder="1" applyAlignment="1">
      <alignment horizontal="center" vertical="center" wrapText="1"/>
    </xf>
    <xf numFmtId="0" fontId="3" fillId="4" borderId="54" xfId="0" applyFont="1" applyFill="1" applyBorder="1" applyProtection="1">
      <protection locked="0"/>
    </xf>
    <xf numFmtId="0" fontId="25" fillId="4" borderId="54" xfId="0" applyFont="1" applyFill="1" applyBorder="1" applyAlignment="1" applyProtection="1">
      <alignment horizontal="center" vertical="center" wrapText="1"/>
      <protection locked="0"/>
    </xf>
    <xf numFmtId="0" fontId="3" fillId="4" borderId="22" xfId="0" applyFont="1" applyFill="1" applyBorder="1" applyProtection="1">
      <protection locked="0"/>
    </xf>
    <xf numFmtId="0" fontId="39" fillId="0" borderId="32" xfId="0" applyFont="1" applyBorder="1" applyAlignment="1">
      <alignment horizontal="left" vertical="center" wrapText="1"/>
    </xf>
    <xf numFmtId="0" fontId="39" fillId="0" borderId="1" xfId="0" applyFont="1" applyFill="1" applyBorder="1" applyAlignment="1">
      <alignment horizontal="left" vertical="center" wrapText="1"/>
    </xf>
    <xf numFmtId="0" fontId="28" fillId="0" borderId="0" xfId="0" applyFont="1" applyAlignment="1">
      <alignment vertical="center" wrapText="1"/>
    </xf>
    <xf numFmtId="0" fontId="5" fillId="0" borderId="19" xfId="0" applyFont="1" applyBorder="1" applyAlignment="1" applyProtection="1">
      <alignment vertical="center" wrapText="1"/>
    </xf>
    <xf numFmtId="9" fontId="26" fillId="6" borderId="56" xfId="0" applyNumberFormat="1" applyFont="1" applyFill="1" applyBorder="1" applyAlignment="1">
      <alignment horizontal="right" vertical="center"/>
    </xf>
    <xf numFmtId="0" fontId="4" fillId="6" borderId="56" xfId="0" applyFont="1" applyFill="1" applyBorder="1" applyAlignment="1" applyProtection="1">
      <alignment vertical="center" wrapText="1"/>
    </xf>
    <xf numFmtId="0" fontId="5" fillId="6" borderId="47" xfId="0" applyFont="1" applyFill="1" applyBorder="1" applyAlignment="1" applyProtection="1">
      <alignment vertical="center" wrapText="1"/>
    </xf>
    <xf numFmtId="0" fontId="4" fillId="6" borderId="30" xfId="0" applyFont="1" applyFill="1" applyBorder="1" applyAlignment="1">
      <alignment horizontal="left" vertical="center" wrapText="1"/>
    </xf>
    <xf numFmtId="0" fontId="5" fillId="0" borderId="1" xfId="0" applyFont="1" applyBorder="1" applyAlignment="1" applyProtection="1">
      <alignment vertical="center" wrapText="1"/>
    </xf>
    <xf numFmtId="2" fontId="19" fillId="5" borderId="21" xfId="1" applyNumberFormat="1" applyFont="1" applyFill="1" applyBorder="1" applyAlignment="1">
      <alignment horizontal="center" vertical="center"/>
    </xf>
    <xf numFmtId="2" fontId="26" fillId="6" borderId="59" xfId="1" applyNumberFormat="1" applyFont="1" applyFill="1" applyBorder="1" applyAlignment="1">
      <alignment vertical="center"/>
    </xf>
    <xf numFmtId="9" fontId="26" fillId="5" borderId="7" xfId="1" applyFont="1" applyFill="1" applyBorder="1" applyAlignment="1">
      <alignment horizontal="center" vertical="center"/>
    </xf>
    <xf numFmtId="9" fontId="42" fillId="6" borderId="11" xfId="1" applyFont="1" applyFill="1" applyBorder="1" applyAlignment="1">
      <alignment horizontal="right" vertical="center"/>
    </xf>
    <xf numFmtId="9" fontId="42" fillId="6" borderId="13" xfId="1" applyFont="1" applyFill="1" applyBorder="1" applyAlignment="1">
      <alignment horizontal="right" vertical="center"/>
    </xf>
    <xf numFmtId="0" fontId="4" fillId="6" borderId="56" xfId="0" applyFont="1" applyFill="1" applyBorder="1" applyAlignment="1">
      <alignment horizontal="left" vertical="center" wrapText="1"/>
    </xf>
    <xf numFmtId="0" fontId="5" fillId="0" borderId="47" xfId="0" applyFont="1" applyBorder="1" applyAlignment="1" applyProtection="1">
      <alignment vertical="center" wrapText="1"/>
    </xf>
    <xf numFmtId="0" fontId="2" fillId="2" borderId="27" xfId="0" applyFont="1" applyFill="1" applyBorder="1" applyAlignment="1">
      <alignment vertical="center" wrapText="1"/>
    </xf>
    <xf numFmtId="0" fontId="9" fillId="0" borderId="0" xfId="0" applyFont="1" applyFill="1" applyBorder="1" applyAlignment="1">
      <alignment vertical="center" wrapText="1"/>
    </xf>
    <xf numFmtId="0" fontId="2" fillId="0" borderId="2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37" xfId="0" applyFont="1" applyBorder="1" applyAlignment="1">
      <alignment horizontal="center" vertical="center" wrapText="1"/>
    </xf>
    <xf numFmtId="0" fontId="41" fillId="0" borderId="0" xfId="0" applyFont="1" applyBorder="1" applyAlignment="1">
      <alignment horizontal="center" vertical="center" wrapText="1"/>
    </xf>
    <xf numFmtId="9" fontId="5" fillId="5" borderId="44" xfId="1" applyFont="1" applyFill="1" applyBorder="1" applyAlignment="1">
      <alignment horizontal="center" vertical="center"/>
    </xf>
    <xf numFmtId="9" fontId="5" fillId="5" borderId="57" xfId="1" applyFont="1" applyFill="1" applyBorder="1" applyAlignment="1">
      <alignment horizontal="center" vertical="center"/>
    </xf>
    <xf numFmtId="9" fontId="26" fillId="5" borderId="44" xfId="1" applyFont="1" applyFill="1" applyBorder="1" applyAlignment="1">
      <alignment horizontal="left" vertical="center"/>
    </xf>
    <xf numFmtId="0" fontId="4" fillId="0" borderId="60" xfId="0" applyFont="1" applyBorder="1" applyAlignment="1">
      <alignment horizontal="center" vertical="center" wrapText="1"/>
    </xf>
    <xf numFmtId="0" fontId="11" fillId="0" borderId="58" xfId="0" applyFont="1" applyBorder="1" applyAlignment="1">
      <alignment horizontal="center" vertical="center" wrapText="1"/>
    </xf>
    <xf numFmtId="0" fontId="2" fillId="0" borderId="2" xfId="0" applyFont="1" applyBorder="1" applyAlignment="1">
      <alignment horizontal="center" vertical="center" wrapText="1"/>
    </xf>
    <xf numFmtId="0" fontId="19" fillId="0" borderId="16" xfId="0" applyFont="1" applyBorder="1" applyAlignment="1">
      <alignment horizontal="center" vertical="center" wrapText="1"/>
    </xf>
    <xf numFmtId="0" fontId="4" fillId="6" borderId="2" xfId="0" applyFont="1" applyFill="1" applyBorder="1" applyAlignment="1">
      <alignment horizontal="center" vertical="center" wrapText="1"/>
    </xf>
    <xf numFmtId="0" fontId="8" fillId="0" borderId="0" xfId="0" applyFont="1" applyBorder="1" applyAlignment="1">
      <alignment vertical="top"/>
    </xf>
    <xf numFmtId="0" fontId="8" fillId="0" borderId="37" xfId="0" applyFont="1" applyBorder="1" applyAlignment="1">
      <alignment vertical="top"/>
    </xf>
    <xf numFmtId="0" fontId="47" fillId="0" borderId="0" xfId="0" applyFont="1" applyBorder="1" applyAlignment="1">
      <alignment vertical="top"/>
    </xf>
    <xf numFmtId="0" fontId="47" fillId="0" borderId="37" xfId="0" applyFont="1" applyBorder="1" applyAlignment="1">
      <alignment vertical="top"/>
    </xf>
    <xf numFmtId="0" fontId="4" fillId="6" borderId="50" xfId="0" applyFont="1" applyFill="1" applyBorder="1" applyAlignment="1">
      <alignment horizontal="left" vertical="center" wrapText="1"/>
    </xf>
    <xf numFmtId="2" fontId="26" fillId="6" borderId="52" xfId="1" applyNumberFormat="1" applyFont="1" applyFill="1" applyBorder="1" applyAlignment="1">
      <alignment vertical="center"/>
    </xf>
    <xf numFmtId="0" fontId="4" fillId="6" borderId="50" xfId="0" applyFont="1" applyFill="1" applyBorder="1" applyAlignment="1">
      <alignment vertical="center" wrapText="1"/>
    </xf>
    <xf numFmtId="0" fontId="19" fillId="6" borderId="2" xfId="0" applyFont="1" applyFill="1" applyBorder="1" applyAlignment="1" applyProtection="1">
      <alignment horizontal="center" vertical="center" wrapText="1"/>
      <protection locked="0"/>
    </xf>
    <xf numFmtId="0" fontId="4" fillId="4" borderId="45"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2" fontId="26" fillId="6" borderId="31" xfId="1" applyNumberFormat="1" applyFont="1" applyFill="1" applyBorder="1" applyAlignment="1">
      <alignment horizontal="right" vertical="center"/>
    </xf>
    <xf numFmtId="0" fontId="15" fillId="0" borderId="1" xfId="0" applyFont="1" applyBorder="1" applyAlignment="1">
      <alignment horizontal="center" vertical="center" wrapText="1"/>
    </xf>
    <xf numFmtId="0" fontId="25" fillId="4" borderId="14" xfId="0" applyFont="1" applyFill="1" applyBorder="1" applyAlignment="1" applyProtection="1">
      <alignment horizontal="center" vertical="center" wrapText="1"/>
      <protection locked="0"/>
    </xf>
    <xf numFmtId="0" fontId="3" fillId="4" borderId="15" xfId="0" applyFont="1" applyFill="1" applyBorder="1" applyProtection="1">
      <protection locked="0"/>
    </xf>
    <xf numFmtId="0" fontId="4" fillId="5" borderId="43" xfId="0" applyFont="1" applyFill="1" applyBorder="1" applyAlignment="1">
      <alignment horizontal="left" vertical="center" wrapText="1"/>
    </xf>
    <xf numFmtId="0" fontId="4" fillId="5" borderId="8" xfId="0" applyFont="1" applyFill="1" applyBorder="1" applyAlignment="1">
      <alignment horizontal="left" vertical="center" wrapText="1"/>
    </xf>
    <xf numFmtId="0" fontId="4" fillId="5" borderId="7" xfId="0" applyFont="1" applyFill="1" applyBorder="1" applyAlignment="1">
      <alignment horizontal="left" vertical="center" wrapText="1"/>
    </xf>
    <xf numFmtId="0" fontId="19" fillId="3" borderId="5" xfId="0" applyFont="1" applyFill="1" applyBorder="1" applyAlignment="1">
      <alignment horizontal="center" vertical="center"/>
    </xf>
    <xf numFmtId="0" fontId="19" fillId="3" borderId="20" xfId="0" applyFont="1" applyFill="1" applyBorder="1" applyAlignment="1">
      <alignment horizontal="center" vertical="center"/>
    </xf>
    <xf numFmtId="0" fontId="19" fillId="3" borderId="21" xfId="0" applyFont="1" applyFill="1" applyBorder="1" applyAlignment="1">
      <alignment horizontal="center" vertical="center"/>
    </xf>
    <xf numFmtId="0" fontId="25" fillId="4" borderId="14" xfId="0" applyFont="1" applyFill="1" applyBorder="1" applyAlignment="1" applyProtection="1">
      <alignment horizontal="center" vertical="top" wrapText="1"/>
      <protection locked="0"/>
    </xf>
    <xf numFmtId="0" fontId="25" fillId="4" borderId="22" xfId="0" applyFont="1" applyFill="1" applyBorder="1" applyAlignment="1" applyProtection="1">
      <alignment horizontal="center" vertical="top" wrapText="1"/>
      <protection locked="0"/>
    </xf>
    <xf numFmtId="0" fontId="25" fillId="4" borderId="23" xfId="0" applyFont="1" applyFill="1" applyBorder="1" applyAlignment="1" applyProtection="1">
      <alignment horizontal="center" vertical="top" wrapText="1"/>
      <protection locked="0"/>
    </xf>
    <xf numFmtId="0" fontId="21" fillId="0" borderId="24" xfId="0" applyFont="1" applyBorder="1" applyAlignment="1">
      <alignment horizontal="right" vertical="center"/>
    </xf>
    <xf numFmtId="0" fontId="21" fillId="0" borderId="0" xfId="0" applyFont="1" applyBorder="1" applyAlignment="1">
      <alignment horizontal="right" vertical="center"/>
    </xf>
    <xf numFmtId="164" fontId="8" fillId="0" borderId="2" xfId="0" applyNumberFormat="1" applyFont="1" applyBorder="1" applyAlignment="1">
      <alignment horizontal="center" vertical="center"/>
    </xf>
    <xf numFmtId="164" fontId="8" fillId="0" borderId="3" xfId="0" applyNumberFormat="1"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25" fillId="4" borderId="26" xfId="0" applyFont="1" applyFill="1" applyBorder="1" applyAlignment="1" applyProtection="1">
      <alignment horizontal="center" vertical="center"/>
      <protection locked="0"/>
    </xf>
    <xf numFmtId="0" fontId="25" fillId="4" borderId="27" xfId="0" applyFont="1" applyFill="1" applyBorder="1" applyAlignment="1" applyProtection="1">
      <alignment horizontal="center" vertical="center"/>
      <protection locked="0"/>
    </xf>
    <xf numFmtId="0" fontId="25" fillId="4" borderId="28" xfId="0" applyFont="1" applyFill="1" applyBorder="1" applyAlignment="1" applyProtection="1">
      <alignment horizontal="center" vertical="center"/>
      <protection locked="0"/>
    </xf>
    <xf numFmtId="0" fontId="25" fillId="4" borderId="24" xfId="0" applyFont="1" applyFill="1" applyBorder="1" applyAlignment="1" applyProtection="1">
      <alignment horizontal="center" vertical="center"/>
      <protection locked="0"/>
    </xf>
    <xf numFmtId="0" fontId="25" fillId="4" borderId="0" xfId="0" applyFont="1" applyFill="1" applyBorder="1" applyAlignment="1" applyProtection="1">
      <alignment horizontal="center" vertical="center"/>
      <protection locked="0"/>
    </xf>
    <xf numFmtId="0" fontId="25" fillId="4" borderId="37" xfId="0" applyFont="1" applyFill="1" applyBorder="1" applyAlignment="1" applyProtection="1">
      <alignment horizontal="center" vertical="center"/>
      <protection locked="0"/>
    </xf>
    <xf numFmtId="0" fontId="25" fillId="4" borderId="35" xfId="0" applyFont="1" applyFill="1" applyBorder="1" applyAlignment="1" applyProtection="1">
      <alignment horizontal="center" vertical="center"/>
      <protection locked="0"/>
    </xf>
    <xf numFmtId="0" fontId="25" fillId="4" borderId="32" xfId="0" applyFont="1" applyFill="1" applyBorder="1" applyAlignment="1" applyProtection="1">
      <alignment horizontal="center" vertical="center"/>
      <protection locked="0"/>
    </xf>
    <xf numFmtId="0" fontId="25" fillId="4" borderId="36" xfId="0" applyFont="1" applyFill="1" applyBorder="1" applyAlignment="1" applyProtection="1">
      <alignment horizontal="center" vertical="center"/>
      <protection locked="0"/>
    </xf>
    <xf numFmtId="0" fontId="16" fillId="0" borderId="26" xfId="0" applyFont="1" applyBorder="1" applyAlignment="1">
      <alignment horizontal="center" vertical="center" wrapText="1"/>
    </xf>
    <xf numFmtId="0" fontId="16" fillId="0" borderId="27" xfId="0" applyFont="1" applyBorder="1" applyAlignment="1">
      <alignment horizontal="center" vertical="center" wrapText="1"/>
    </xf>
    <xf numFmtId="0" fontId="26" fillId="0" borderId="24" xfId="0" applyFont="1" applyBorder="1" applyAlignment="1">
      <alignment horizontal="right" vertical="center"/>
    </xf>
    <xf numFmtId="0" fontId="26" fillId="0" borderId="0" xfId="0" applyFont="1" applyBorder="1" applyAlignment="1">
      <alignment horizontal="right" vertical="center"/>
    </xf>
    <xf numFmtId="0" fontId="19" fillId="0" borderId="24" xfId="0" applyFont="1" applyBorder="1" applyAlignment="1">
      <alignment horizontal="right" vertical="center"/>
    </xf>
    <xf numFmtId="0" fontId="19" fillId="0" borderId="0" xfId="0" applyFont="1" applyBorder="1" applyAlignment="1">
      <alignment horizontal="right" vertical="center"/>
    </xf>
    <xf numFmtId="0" fontId="5" fillId="6" borderId="47" xfId="0" applyFont="1" applyFill="1" applyBorder="1" applyAlignment="1">
      <alignment horizontal="left" vertical="center" wrapText="1"/>
    </xf>
    <xf numFmtId="0" fontId="5" fillId="6" borderId="29" xfId="0" applyFont="1" applyFill="1" applyBorder="1" applyAlignment="1">
      <alignment horizontal="left" vertical="center" wrapText="1"/>
    </xf>
    <xf numFmtId="164" fontId="20" fillId="4" borderId="2" xfId="0" applyNumberFormat="1" applyFont="1" applyFill="1" applyBorder="1" applyAlignment="1" applyProtection="1">
      <alignment horizontal="center" vertical="center"/>
      <protection locked="0"/>
    </xf>
    <xf numFmtId="164" fontId="20" fillId="4" borderId="3" xfId="0" applyNumberFormat="1" applyFont="1" applyFill="1" applyBorder="1" applyAlignment="1" applyProtection="1">
      <alignment horizontal="center" vertical="center"/>
      <protection locked="0"/>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23" fillId="0" borderId="26" xfId="0" applyFont="1" applyBorder="1" applyAlignment="1">
      <alignment horizontal="center"/>
    </xf>
    <xf numFmtId="0" fontId="23" fillId="0" borderId="27" xfId="0" applyFont="1" applyBorder="1" applyAlignment="1">
      <alignment horizontal="center"/>
    </xf>
    <xf numFmtId="9" fontId="27" fillId="0" borderId="24" xfId="0" applyNumberFormat="1" applyFont="1" applyBorder="1" applyAlignment="1">
      <alignment horizontal="center" vertical="center"/>
    </xf>
    <xf numFmtId="9" fontId="27" fillId="0" borderId="0" xfId="0" applyNumberFormat="1" applyFont="1" applyBorder="1" applyAlignment="1">
      <alignment horizontal="center" vertical="center"/>
    </xf>
    <xf numFmtId="9" fontId="23" fillId="0" borderId="35" xfId="0" applyNumberFormat="1" applyFont="1" applyBorder="1" applyAlignment="1">
      <alignment horizontal="center" vertical="center"/>
    </xf>
    <xf numFmtId="9" fontId="23" fillId="0" borderId="32" xfId="0" applyNumberFormat="1" applyFont="1" applyBorder="1" applyAlignment="1">
      <alignment horizontal="center" vertical="center"/>
    </xf>
    <xf numFmtId="0" fontId="6" fillId="6" borderId="26" xfId="0" applyFont="1" applyFill="1" applyBorder="1" applyAlignment="1">
      <alignment horizontal="center" vertical="center" wrapText="1"/>
    </xf>
    <xf numFmtId="0" fontId="6" fillId="6" borderId="24" xfId="0" applyFont="1" applyFill="1" applyBorder="1" applyAlignment="1">
      <alignment horizontal="center" vertical="center" wrapText="1"/>
    </xf>
    <xf numFmtId="0" fontId="6" fillId="6" borderId="35" xfId="0" applyFont="1" applyFill="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6" xfId="0" applyFont="1" applyBorder="1" applyAlignment="1">
      <alignment horizontal="center" vertical="center" wrapText="1"/>
    </xf>
    <xf numFmtId="0" fontId="5" fillId="6" borderId="1" xfId="0" applyFont="1" applyFill="1" applyBorder="1" applyAlignment="1">
      <alignment horizontal="left" vertical="center" wrapText="1"/>
    </xf>
    <xf numFmtId="0" fontId="47" fillId="0" borderId="24" xfId="0" applyFont="1" applyBorder="1" applyAlignment="1">
      <alignment horizontal="center" vertical="top"/>
    </xf>
    <xf numFmtId="0" fontId="47" fillId="0" borderId="0" xfId="0" applyFont="1" applyBorder="1" applyAlignment="1">
      <alignment horizontal="center" vertical="top"/>
    </xf>
    <xf numFmtId="0" fontId="47" fillId="0" borderId="37" xfId="0" applyFont="1" applyBorder="1" applyAlignment="1">
      <alignment horizontal="center" vertical="top"/>
    </xf>
    <xf numFmtId="0" fontId="19" fillId="6" borderId="2" xfId="0" applyFont="1" applyFill="1" applyBorder="1" applyAlignment="1" applyProtection="1">
      <alignment horizontal="center" vertical="center" wrapText="1"/>
      <protection locked="0"/>
    </xf>
    <xf numFmtId="0" fontId="19" fillId="6" borderId="3" xfId="0" applyFont="1" applyFill="1" applyBorder="1" applyAlignment="1" applyProtection="1">
      <alignment horizontal="center" vertical="center" wrapText="1"/>
      <protection locked="0"/>
    </xf>
    <xf numFmtId="0" fontId="19" fillId="6" borderId="4" xfId="0" applyFont="1" applyFill="1" applyBorder="1" applyAlignment="1" applyProtection="1">
      <alignment horizontal="center" vertical="center" wrapText="1"/>
      <protection locked="0"/>
    </xf>
    <xf numFmtId="0" fontId="46" fillId="4" borderId="2" xfId="0" applyFont="1" applyFill="1" applyBorder="1" applyAlignment="1" applyProtection="1">
      <alignment horizontal="center" vertical="center" wrapText="1"/>
      <protection locked="0"/>
    </xf>
    <xf numFmtId="0" fontId="46" fillId="4" borderId="3" xfId="0" applyFont="1" applyFill="1" applyBorder="1" applyAlignment="1" applyProtection="1">
      <alignment horizontal="center" vertical="center" wrapText="1"/>
      <protection locked="0"/>
    </xf>
    <xf numFmtId="0" fontId="46" fillId="4" borderId="4" xfId="0" applyFont="1" applyFill="1" applyBorder="1" applyAlignment="1" applyProtection="1">
      <alignment horizontal="center" vertical="center" wrapText="1"/>
      <protection locked="0"/>
    </xf>
    <xf numFmtId="0" fontId="6" fillId="6" borderId="38" xfId="0" applyFont="1" applyFill="1" applyBorder="1" applyAlignment="1">
      <alignment horizontal="center" vertical="center" wrapText="1"/>
    </xf>
    <xf numFmtId="0" fontId="6" fillId="6" borderId="39" xfId="0" applyFont="1" applyFill="1" applyBorder="1" applyAlignment="1">
      <alignment horizontal="center" vertical="center" wrapText="1"/>
    </xf>
    <xf numFmtId="0" fontId="6" fillId="6" borderId="40" xfId="0" applyFont="1" applyFill="1" applyBorder="1" applyAlignment="1">
      <alignment horizontal="center" vertical="center" wrapText="1"/>
    </xf>
    <xf numFmtId="0" fontId="15" fillId="4" borderId="38" xfId="0" applyFont="1" applyFill="1" applyBorder="1" applyAlignment="1" applyProtection="1">
      <alignment horizontal="center" vertical="center" wrapText="1"/>
      <protection locked="0"/>
    </xf>
    <xf numFmtId="0" fontId="15" fillId="4" borderId="39" xfId="0" applyFont="1" applyFill="1" applyBorder="1" applyAlignment="1" applyProtection="1">
      <alignment horizontal="center" vertical="center" wrapText="1"/>
      <protection locked="0"/>
    </xf>
    <xf numFmtId="0" fontId="15" fillId="4" borderId="40" xfId="0" applyFont="1" applyFill="1" applyBorder="1" applyAlignment="1" applyProtection="1">
      <alignment horizontal="center" vertical="center" wrapText="1"/>
      <protection locked="0"/>
    </xf>
    <xf numFmtId="0" fontId="2" fillId="4" borderId="38" xfId="0" applyFont="1" applyFill="1" applyBorder="1" applyAlignment="1" applyProtection="1">
      <alignment horizontal="center" vertical="center"/>
      <protection locked="0"/>
    </xf>
    <xf numFmtId="0" fontId="2" fillId="4" borderId="40" xfId="0" applyFont="1" applyFill="1" applyBorder="1" applyAlignment="1" applyProtection="1">
      <alignment horizontal="center" vertical="center"/>
      <protection locked="0"/>
    </xf>
    <xf numFmtId="0" fontId="2" fillId="4" borderId="39" xfId="0" applyFont="1" applyFill="1" applyBorder="1" applyAlignment="1" applyProtection="1">
      <alignment horizontal="center" vertical="center"/>
      <protection locked="0"/>
    </xf>
    <xf numFmtId="0" fontId="4" fillId="5" borderId="44" xfId="0" applyFont="1" applyFill="1" applyBorder="1" applyAlignment="1">
      <alignment horizontal="left" vertical="center" wrapText="1"/>
    </xf>
    <xf numFmtId="0" fontId="4" fillId="5" borderId="45" xfId="0" applyFont="1" applyFill="1" applyBorder="1" applyAlignment="1">
      <alignment horizontal="left" vertical="center" wrapText="1"/>
    </xf>
    <xf numFmtId="0" fontId="4" fillId="5" borderId="46" xfId="0" applyFont="1" applyFill="1" applyBorder="1" applyAlignment="1">
      <alignment horizontal="left" vertical="center" wrapText="1"/>
    </xf>
    <xf numFmtId="0" fontId="4" fillId="5" borderId="43" xfId="0" applyFont="1" applyFill="1" applyBorder="1" applyAlignment="1" applyProtection="1">
      <alignment horizontal="left" vertical="center" wrapText="1"/>
    </xf>
    <xf numFmtId="0" fontId="4" fillId="5" borderId="8" xfId="0" applyFont="1" applyFill="1" applyBorder="1" applyAlignment="1" applyProtection="1">
      <alignment horizontal="left" vertical="center" wrapText="1"/>
    </xf>
    <xf numFmtId="0" fontId="4" fillId="5" borderId="7" xfId="0" applyFont="1" applyFill="1" applyBorder="1" applyAlignment="1" applyProtection="1">
      <alignment horizontal="left" vertical="center" wrapText="1"/>
    </xf>
    <xf numFmtId="0" fontId="16" fillId="0" borderId="24" xfId="0" applyFont="1" applyBorder="1" applyAlignment="1">
      <alignment horizontal="center" vertical="center" wrapText="1"/>
    </xf>
    <xf numFmtId="0" fontId="16" fillId="0" borderId="0" xfId="0" applyFont="1" applyBorder="1" applyAlignment="1">
      <alignment horizontal="center" vertical="center" wrapText="1"/>
    </xf>
    <xf numFmtId="0" fontId="19" fillId="4" borderId="2" xfId="0" applyFont="1" applyFill="1" applyBorder="1" applyAlignment="1" applyProtection="1">
      <alignment horizontal="center" vertical="center" wrapText="1"/>
      <protection locked="0"/>
    </xf>
    <xf numFmtId="0" fontId="19" fillId="4" borderId="3" xfId="0" applyFont="1" applyFill="1" applyBorder="1" applyAlignment="1" applyProtection="1">
      <alignment horizontal="center" vertical="center" wrapText="1"/>
      <protection locked="0"/>
    </xf>
    <xf numFmtId="0" fontId="19" fillId="4" borderId="4" xfId="0" applyFont="1" applyFill="1" applyBorder="1" applyAlignment="1" applyProtection="1">
      <alignment horizontal="center" vertical="center" wrapText="1"/>
      <protection locked="0"/>
    </xf>
    <xf numFmtId="0" fontId="27" fillId="4" borderId="2" xfId="0" applyFont="1" applyFill="1" applyBorder="1" applyAlignment="1" applyProtection="1">
      <alignment horizontal="center" vertical="center" wrapText="1"/>
      <protection locked="0"/>
    </xf>
    <xf numFmtId="0" fontId="27" fillId="4" borderId="3" xfId="0" applyFont="1" applyFill="1" applyBorder="1" applyAlignment="1" applyProtection="1">
      <alignment horizontal="center" vertical="center" wrapText="1"/>
      <protection locked="0"/>
    </xf>
    <xf numFmtId="0" fontId="27" fillId="4" borderId="4" xfId="0" applyFont="1" applyFill="1" applyBorder="1" applyAlignment="1" applyProtection="1">
      <alignment horizontal="center" vertical="center" wrapText="1"/>
      <protection locked="0"/>
    </xf>
    <xf numFmtId="0" fontId="38" fillId="6" borderId="47" xfId="0" applyFont="1" applyFill="1" applyBorder="1" applyAlignment="1">
      <alignment horizontal="left" vertical="center" wrapText="1"/>
    </xf>
    <xf numFmtId="0" fontId="38" fillId="6" borderId="45" xfId="0" applyFont="1" applyFill="1" applyBorder="1" applyAlignment="1">
      <alignment horizontal="left" vertical="center" wrapText="1"/>
    </xf>
    <xf numFmtId="0" fontId="6" fillId="6" borderId="2"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5" borderId="43" xfId="0" applyFont="1" applyFill="1" applyBorder="1" applyAlignment="1">
      <alignment horizontal="left" vertical="center" wrapText="1"/>
    </xf>
    <xf numFmtId="0" fontId="6" fillId="5" borderId="8" xfId="0" applyFont="1" applyFill="1" applyBorder="1" applyAlignment="1">
      <alignment horizontal="left" vertical="center" wrapText="1"/>
    </xf>
    <xf numFmtId="0" fontId="38" fillId="6" borderId="25" xfId="0" applyFont="1" applyFill="1" applyBorder="1" applyAlignment="1">
      <alignment horizontal="left" vertical="center" wrapText="1"/>
    </xf>
    <xf numFmtId="0" fontId="38" fillId="6" borderId="29" xfId="0" applyFont="1" applyFill="1" applyBorder="1" applyAlignment="1">
      <alignment horizontal="left" vertical="center" wrapText="1"/>
    </xf>
    <xf numFmtId="0" fontId="28" fillId="5" borderId="1" xfId="0" applyFont="1" applyFill="1" applyBorder="1" applyAlignment="1">
      <alignment horizontal="left" vertical="center" wrapText="1"/>
    </xf>
    <xf numFmtId="0" fontId="28" fillId="5" borderId="33" xfId="0" applyFont="1" applyFill="1" applyBorder="1" applyAlignment="1">
      <alignment horizontal="left" vertical="center" wrapText="1"/>
    </xf>
    <xf numFmtId="0" fontId="28" fillId="5" borderId="10" xfId="0" applyFont="1" applyFill="1" applyBorder="1" applyAlignment="1">
      <alignment horizontal="left" vertical="center" wrapText="1"/>
    </xf>
  </cellXfs>
  <cellStyles count="34">
    <cellStyle name="Lien hypertexte" xfId="2" builtinId="8" hidden="1"/>
    <cellStyle name="Lien hypertexte" xfId="4" builtinId="8" hidden="1"/>
    <cellStyle name="Lien hypertexte" xfId="6" builtinId="8" hidden="1"/>
    <cellStyle name="Lien hypertexte" xfId="8" builtinId="8" hidden="1"/>
    <cellStyle name="Lien hypertexte" xfId="10" builtinId="8" hidden="1"/>
    <cellStyle name="Lien hypertexte" xfId="12" builtinId="8" hidden="1"/>
    <cellStyle name="Lien hypertexte" xfId="14" builtinId="8" hidden="1"/>
    <cellStyle name="Lien hypertexte" xfId="16" builtinId="8" hidden="1"/>
    <cellStyle name="Lien hypertexte" xfId="18" builtinId="8" hidden="1"/>
    <cellStyle name="Lien hypertexte" xfId="20" builtinId="8" hidden="1"/>
    <cellStyle name="Lien hypertexte" xfId="22" builtinId="8" hidden="1"/>
    <cellStyle name="Lien hypertexte" xfId="24" builtinId="8" hidden="1"/>
    <cellStyle name="Lien hypertexte" xfId="26" builtinId="8" hidden="1"/>
    <cellStyle name="Lien hypertexte" xfId="28" builtinId="8" hidden="1"/>
    <cellStyle name="Lien hypertexte" xfId="30" builtinId="8" hidden="1"/>
    <cellStyle name="Lien hypertexte" xfId="32" builtinId="8" hidden="1"/>
    <cellStyle name="Lien hypertexte visité" xfId="3" builtinId="9" hidden="1"/>
    <cellStyle name="Lien hypertexte visité" xfId="5" builtinId="9" hidden="1"/>
    <cellStyle name="Lien hypertexte visité" xfId="7" builtinId="9" hidden="1"/>
    <cellStyle name="Lien hypertexte visité" xfId="9" builtinId="9" hidden="1"/>
    <cellStyle name="Lien hypertexte visité" xfId="11" builtinId="9" hidden="1"/>
    <cellStyle name="Lien hypertexte visité" xfId="13" builtinId="9" hidden="1"/>
    <cellStyle name="Lien hypertexte visité" xfId="15" builtinId="9" hidden="1"/>
    <cellStyle name="Lien hypertexte visité" xfId="17" builtinId="9" hidden="1"/>
    <cellStyle name="Lien hypertexte visité" xfId="19" builtinId="9" hidden="1"/>
    <cellStyle name="Lien hypertexte visité" xfId="21" builtinId="9" hidden="1"/>
    <cellStyle name="Lien hypertexte visité" xfId="23" builtinId="9" hidden="1"/>
    <cellStyle name="Lien hypertexte visité" xfId="25" builtinId="9" hidden="1"/>
    <cellStyle name="Lien hypertexte visité" xfId="27" builtinId="9" hidden="1"/>
    <cellStyle name="Lien hypertexte visité" xfId="29" builtinId="9" hidden="1"/>
    <cellStyle name="Lien hypertexte visité" xfId="31" builtinId="9" hidden="1"/>
    <cellStyle name="Lien hypertexte visité" xfId="33" builtinId="9" hidden="1"/>
    <cellStyle name="Normal" xfId="0" builtinId="0"/>
    <cellStyle name="Pourcentage" xfId="1" builtinId="5"/>
  </cellStyles>
  <dxfs count="9">
    <dxf>
      <fill>
        <patternFill>
          <bgColor rgb="FFFF0000"/>
        </patternFill>
      </fill>
    </dxf>
    <dxf>
      <fill>
        <patternFill>
          <bgColor theme="6" tint="0.39994506668294322"/>
        </patternFill>
      </fill>
    </dxf>
    <dxf>
      <fill>
        <patternFill>
          <bgColor rgb="FFFF898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6" tint="0.39994506668294322"/>
        </patternFill>
      </fill>
    </dxf>
    <dxf>
      <fill>
        <patternFill>
          <bgColor rgb="FFFF8989"/>
        </patternFill>
      </fill>
    </dxf>
  </dxfs>
  <tableStyles count="0" defaultTableStyle="TableStyleMedium2" defaultPivotStyle="PivotStyleLight16"/>
  <colors>
    <mruColors>
      <color rgb="FFFFFF99"/>
      <color rgb="FFFF8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47624</xdr:colOff>
      <xdr:row>14</xdr:row>
      <xdr:rowOff>115093</xdr:rowOff>
    </xdr:from>
    <xdr:to>
      <xdr:col>7</xdr:col>
      <xdr:colOff>222249</xdr:colOff>
      <xdr:row>14</xdr:row>
      <xdr:rowOff>317500</xdr:rowOff>
    </xdr:to>
    <xdr:sp macro="" textlink="">
      <xdr:nvSpPr>
        <xdr:cNvPr id="5" name="Flèche à angle droit 4">
          <a:extLst>
            <a:ext uri="{FF2B5EF4-FFF2-40B4-BE49-F238E27FC236}">
              <a16:creationId xmlns:a16="http://schemas.microsoft.com/office/drawing/2014/main" id="{00000000-0008-0000-0100-000005000000}"/>
            </a:ext>
          </a:extLst>
        </xdr:cNvPr>
        <xdr:cNvSpPr/>
      </xdr:nvSpPr>
      <xdr:spPr>
        <a:xfrm>
          <a:off x="10398124" y="7179468"/>
          <a:ext cx="174625" cy="202407"/>
        </a:xfrm>
        <a:prstGeom prst="bentUp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twoCellAnchor>
  <xdr:twoCellAnchor editAs="oneCell">
    <xdr:from>
      <xdr:col>9</xdr:col>
      <xdr:colOff>201387</xdr:colOff>
      <xdr:row>17</xdr:row>
      <xdr:rowOff>104321</xdr:rowOff>
    </xdr:from>
    <xdr:to>
      <xdr:col>16</xdr:col>
      <xdr:colOff>5231020</xdr:colOff>
      <xdr:row>25</xdr:row>
      <xdr:rowOff>168728</xdr:rowOff>
    </xdr:to>
    <xdr:pic>
      <xdr:nvPicPr>
        <xdr:cNvPr id="10" name="Image 9">
          <a:extLst>
            <a:ext uri="{FF2B5EF4-FFF2-40B4-BE49-F238E27FC236}">
              <a16:creationId xmlns:a16="http://schemas.microsoft.com/office/drawing/2014/main" id="{00000000-0008-0000-0100-00000A000000}"/>
            </a:ext>
          </a:extLst>
        </xdr:cNvPr>
        <xdr:cNvPicPr>
          <a:picLocks noChangeAspect="1"/>
        </xdr:cNvPicPr>
      </xdr:nvPicPr>
      <xdr:blipFill rotWithShape="1">
        <a:blip xmlns:r="http://schemas.openxmlformats.org/officeDocument/2006/relationships" r:embed="rId1"/>
        <a:srcRect l="1106" t="1586" r="1604" b="2817"/>
        <a:stretch/>
      </xdr:blipFill>
      <xdr:spPr>
        <a:xfrm>
          <a:off x="9549494" y="6662964"/>
          <a:ext cx="6716919" cy="31124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47624</xdr:colOff>
      <xdr:row>31</xdr:row>
      <xdr:rowOff>115093</xdr:rowOff>
    </xdr:from>
    <xdr:to>
      <xdr:col>8</xdr:col>
      <xdr:colOff>222249</xdr:colOff>
      <xdr:row>31</xdr:row>
      <xdr:rowOff>317500</xdr:rowOff>
    </xdr:to>
    <xdr:sp macro="" textlink="">
      <xdr:nvSpPr>
        <xdr:cNvPr id="2" name="Flèche à angle droit 1">
          <a:extLst>
            <a:ext uri="{FF2B5EF4-FFF2-40B4-BE49-F238E27FC236}">
              <a16:creationId xmlns:a16="http://schemas.microsoft.com/office/drawing/2014/main" id="{00000000-0008-0000-0200-000002000000}"/>
            </a:ext>
          </a:extLst>
        </xdr:cNvPr>
        <xdr:cNvSpPr/>
      </xdr:nvSpPr>
      <xdr:spPr>
        <a:xfrm>
          <a:off x="8650604" y="7506493"/>
          <a:ext cx="151765" cy="202407"/>
        </a:xfrm>
        <a:prstGeom prst="bentUp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twoCellAnchor>
  <xdr:twoCellAnchor editAs="oneCell">
    <xdr:from>
      <xdr:col>10</xdr:col>
      <xdr:colOff>217714</xdr:colOff>
      <xdr:row>35</xdr:row>
      <xdr:rowOff>117927</xdr:rowOff>
    </xdr:from>
    <xdr:to>
      <xdr:col>17</xdr:col>
      <xdr:colOff>5204257</xdr:colOff>
      <xdr:row>43</xdr:row>
      <xdr:rowOff>182332</xdr:rowOff>
    </xdr:to>
    <xdr:pic>
      <xdr:nvPicPr>
        <xdr:cNvPr id="3" name="Imag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a:srcRect l="1106" t="1586" r="1604" b="2817"/>
        <a:stretch/>
      </xdr:blipFill>
      <xdr:spPr>
        <a:xfrm>
          <a:off x="13008428" y="15058570"/>
          <a:ext cx="6730526" cy="31124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914400</xdr:rowOff>
    </xdr:from>
    <xdr:to>
      <xdr:col>1</xdr:col>
      <xdr:colOff>6000762</xdr:colOff>
      <xdr:row>2</xdr:row>
      <xdr:rowOff>4160</xdr:rowOff>
    </xdr:to>
    <xdr:pic>
      <xdr:nvPicPr>
        <xdr:cNvPr id="6" name="Image 5">
          <a:extLst>
            <a:ext uri="{FF2B5EF4-FFF2-40B4-BE49-F238E27FC236}">
              <a16:creationId xmlns:a16="http://schemas.microsoft.com/office/drawing/2014/main" id="{00000000-0008-0000-0300-000006000000}"/>
            </a:ext>
          </a:extLst>
        </xdr:cNvPr>
        <xdr:cNvPicPr>
          <a:picLocks noChangeAspect="1"/>
        </xdr:cNvPicPr>
      </xdr:nvPicPr>
      <xdr:blipFill rotWithShape="1">
        <a:blip xmlns:r="http://schemas.openxmlformats.org/officeDocument/2006/relationships" r:embed="rId1"/>
        <a:srcRect l="1106" t="1586" r="1604" b="2817"/>
        <a:stretch/>
      </xdr:blipFill>
      <xdr:spPr>
        <a:xfrm>
          <a:off x="0" y="914400"/>
          <a:ext cx="10531198" cy="479783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180109</xdr:colOff>
      <xdr:row>1</xdr:row>
      <xdr:rowOff>79664</xdr:rowOff>
    </xdr:from>
    <xdr:to>
      <xdr:col>1</xdr:col>
      <xdr:colOff>6012874</xdr:colOff>
      <xdr:row>1</xdr:row>
      <xdr:rowOff>4800960</xdr:rowOff>
    </xdr:to>
    <xdr:pic>
      <xdr:nvPicPr>
        <xdr:cNvPr id="2" name="Image 1">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a:srcRect l="1106" t="1586" r="1604" b="2817"/>
        <a:stretch/>
      </xdr:blipFill>
      <xdr:spPr>
        <a:xfrm>
          <a:off x="180109" y="1257300"/>
          <a:ext cx="10363201" cy="472129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8"/>
  <sheetViews>
    <sheetView workbookViewId="0">
      <selection activeCell="C37" sqref="C37"/>
    </sheetView>
  </sheetViews>
  <sheetFormatPr baseColWidth="10" defaultColWidth="11.5" defaultRowHeight="12" x14ac:dyDescent="0.15"/>
  <cols>
    <col min="1" max="1" width="4.33203125" style="61" customWidth="1"/>
    <col min="2" max="2" width="51.33203125" style="61" bestFit="1" customWidth="1"/>
    <col min="3" max="3" width="6.33203125" style="61" customWidth="1"/>
    <col min="4" max="4" width="39.5" style="61" customWidth="1"/>
    <col min="5" max="5" width="10.6640625" style="77" customWidth="1"/>
    <col min="6" max="6" width="6.6640625" style="61" customWidth="1"/>
    <col min="7" max="7" width="6" style="61" customWidth="1"/>
    <col min="8" max="16384" width="11.5" style="61"/>
  </cols>
  <sheetData>
    <row r="1" spans="1:7" ht="61.25" customHeight="1" x14ac:dyDescent="0.15">
      <c r="A1" s="76"/>
      <c r="B1" s="174" t="s">
        <v>149</v>
      </c>
      <c r="C1" s="174"/>
      <c r="D1" s="174"/>
      <c r="E1" s="174"/>
      <c r="F1" s="174"/>
      <c r="G1" s="174"/>
    </row>
    <row r="2" spans="1:7" ht="15" x14ac:dyDescent="0.2">
      <c r="A2" t="s">
        <v>72</v>
      </c>
      <c r="B2" s="88" t="s">
        <v>31</v>
      </c>
      <c r="C2"/>
      <c r="D2"/>
      <c r="E2" s="89" t="s">
        <v>32</v>
      </c>
      <c r="F2" s="90" t="s">
        <v>26</v>
      </c>
      <c r="G2" s="90" t="s">
        <v>27</v>
      </c>
    </row>
    <row r="3" spans="1:7" ht="15" x14ac:dyDescent="0.2">
      <c r="A3" s="90">
        <v>3</v>
      </c>
      <c r="B3" s="91" t="s">
        <v>33</v>
      </c>
      <c r="C3" s="59" t="s">
        <v>34</v>
      </c>
      <c r="D3" s="59" t="s">
        <v>35</v>
      </c>
      <c r="E3" s="60" t="s">
        <v>29</v>
      </c>
      <c r="F3" s="90" t="s">
        <v>30</v>
      </c>
      <c r="G3" s="90"/>
    </row>
    <row r="4" spans="1:7" ht="15" x14ac:dyDescent="0.2">
      <c r="A4" s="90">
        <v>3</v>
      </c>
      <c r="B4" s="91" t="s">
        <v>33</v>
      </c>
      <c r="C4" s="59" t="s">
        <v>36</v>
      </c>
      <c r="D4" s="59" t="s">
        <v>37</v>
      </c>
      <c r="E4" s="60" t="s">
        <v>29</v>
      </c>
      <c r="F4" s="90" t="s">
        <v>30</v>
      </c>
      <c r="G4" s="90"/>
    </row>
    <row r="5" spans="1:7" ht="15" x14ac:dyDescent="0.2">
      <c r="A5" s="90">
        <v>3</v>
      </c>
      <c r="B5" s="91" t="s">
        <v>33</v>
      </c>
      <c r="C5" s="59" t="s">
        <v>38</v>
      </c>
      <c r="D5" s="59" t="s">
        <v>39</v>
      </c>
      <c r="E5" s="60" t="s">
        <v>29</v>
      </c>
      <c r="F5" s="90" t="s">
        <v>30</v>
      </c>
      <c r="G5" s="90"/>
    </row>
    <row r="6" spans="1:7" ht="15" x14ac:dyDescent="0.2">
      <c r="A6" s="90">
        <v>3</v>
      </c>
      <c r="B6" s="91" t="s">
        <v>33</v>
      </c>
      <c r="C6" s="59" t="s">
        <v>40</v>
      </c>
      <c r="D6" s="59" t="s">
        <v>41</v>
      </c>
      <c r="E6" s="60" t="s">
        <v>29</v>
      </c>
      <c r="F6" s="90" t="s">
        <v>30</v>
      </c>
      <c r="G6" s="90"/>
    </row>
    <row r="7" spans="1:7" ht="42" x14ac:dyDescent="0.2">
      <c r="A7" s="90">
        <v>7</v>
      </c>
      <c r="B7" s="91" t="s">
        <v>42</v>
      </c>
      <c r="C7" s="59" t="s">
        <v>43</v>
      </c>
      <c r="D7" s="59" t="s">
        <v>44</v>
      </c>
      <c r="E7" s="60" t="s">
        <v>29</v>
      </c>
      <c r="F7" s="90"/>
      <c r="G7" s="90" t="s">
        <v>30</v>
      </c>
    </row>
    <row r="8" spans="1:7" ht="28" x14ac:dyDescent="0.2">
      <c r="A8" s="90">
        <v>8</v>
      </c>
      <c r="B8" s="91" t="s">
        <v>45</v>
      </c>
      <c r="C8" s="59" t="s">
        <v>46</v>
      </c>
      <c r="D8" s="59" t="s">
        <v>47</v>
      </c>
      <c r="E8" s="60" t="s">
        <v>29</v>
      </c>
      <c r="F8" s="90"/>
      <c r="G8" s="90" t="s">
        <v>30</v>
      </c>
    </row>
    <row r="9" spans="1:7" ht="28" x14ac:dyDescent="0.2">
      <c r="A9" s="90">
        <v>8</v>
      </c>
      <c r="B9" s="91" t="s">
        <v>45</v>
      </c>
      <c r="C9" s="59" t="s">
        <v>48</v>
      </c>
      <c r="D9" s="59" t="s">
        <v>49</v>
      </c>
      <c r="E9" s="92"/>
      <c r="F9" s="90"/>
      <c r="G9" s="90" t="s">
        <v>30</v>
      </c>
    </row>
    <row r="10" spans="1:7" ht="15" x14ac:dyDescent="0.2">
      <c r="A10" s="90">
        <v>10</v>
      </c>
      <c r="B10" s="91" t="s">
        <v>50</v>
      </c>
      <c r="C10" s="59" t="s">
        <v>51</v>
      </c>
      <c r="D10" s="59" t="s">
        <v>52</v>
      </c>
      <c r="E10" s="60" t="s">
        <v>29</v>
      </c>
      <c r="F10" s="90"/>
      <c r="G10" s="90" t="s">
        <v>30</v>
      </c>
    </row>
    <row r="11" spans="1:7" ht="15" x14ac:dyDescent="0.2">
      <c r="A11" s="90">
        <v>10</v>
      </c>
      <c r="B11" s="91" t="s">
        <v>50</v>
      </c>
      <c r="C11" s="59" t="s">
        <v>53</v>
      </c>
      <c r="D11" s="59" t="s">
        <v>54</v>
      </c>
      <c r="E11" s="60" t="s">
        <v>29</v>
      </c>
      <c r="F11" s="90"/>
      <c r="G11" s="90" t="s">
        <v>30</v>
      </c>
    </row>
    <row r="12" spans="1:7" ht="15" x14ac:dyDescent="0.2">
      <c r="A12" s="90">
        <v>10</v>
      </c>
      <c r="B12" s="91" t="s">
        <v>50</v>
      </c>
      <c r="C12" s="59" t="s">
        <v>55</v>
      </c>
      <c r="D12" s="59" t="s">
        <v>56</v>
      </c>
      <c r="E12" s="60" t="s">
        <v>29</v>
      </c>
      <c r="F12" s="90"/>
      <c r="G12" s="90" t="s">
        <v>30</v>
      </c>
    </row>
    <row r="13" spans="1:7" ht="15" x14ac:dyDescent="0.2">
      <c r="A13" s="90">
        <v>11</v>
      </c>
      <c r="B13" s="91" t="s">
        <v>57</v>
      </c>
      <c r="C13" s="59" t="s">
        <v>58</v>
      </c>
      <c r="D13" s="59" t="s">
        <v>59</v>
      </c>
      <c r="E13" s="60" t="s">
        <v>29</v>
      </c>
      <c r="F13" s="90"/>
      <c r="G13" s="90" t="s">
        <v>30</v>
      </c>
    </row>
    <row r="14" spans="1:7" ht="15" x14ac:dyDescent="0.2">
      <c r="A14" s="90">
        <v>11</v>
      </c>
      <c r="B14" s="91" t="s">
        <v>57</v>
      </c>
      <c r="C14" s="59" t="s">
        <v>60</v>
      </c>
      <c r="D14" s="59" t="s">
        <v>61</v>
      </c>
      <c r="E14" s="60" t="s">
        <v>29</v>
      </c>
      <c r="F14" s="90"/>
      <c r="G14" s="90" t="s">
        <v>30</v>
      </c>
    </row>
    <row r="15" spans="1:7" ht="15" x14ac:dyDescent="0.2">
      <c r="A15" s="90">
        <v>12</v>
      </c>
      <c r="B15" s="91" t="s">
        <v>62</v>
      </c>
      <c r="C15" s="59" t="s">
        <v>63</v>
      </c>
      <c r="D15" s="59" t="s">
        <v>64</v>
      </c>
      <c r="E15" s="60" t="s">
        <v>29</v>
      </c>
      <c r="F15" s="90"/>
      <c r="G15" s="90" t="s">
        <v>30</v>
      </c>
    </row>
    <row r="16" spans="1:7" ht="28" x14ac:dyDescent="0.2">
      <c r="A16" s="90">
        <v>12</v>
      </c>
      <c r="B16" s="91" t="s">
        <v>62</v>
      </c>
      <c r="C16" s="59" t="s">
        <v>65</v>
      </c>
      <c r="D16" s="59" t="s">
        <v>66</v>
      </c>
      <c r="E16" s="92"/>
      <c r="F16" s="90" t="s">
        <v>30</v>
      </c>
      <c r="G16" s="90"/>
    </row>
    <row r="17" spans="1:7" ht="28" x14ac:dyDescent="0.2">
      <c r="A17" s="90">
        <v>13</v>
      </c>
      <c r="B17" s="91" t="s">
        <v>67</v>
      </c>
      <c r="C17" s="59" t="s">
        <v>68</v>
      </c>
      <c r="D17" s="59" t="s">
        <v>69</v>
      </c>
      <c r="E17" s="60" t="s">
        <v>29</v>
      </c>
      <c r="F17" s="90" t="s">
        <v>30</v>
      </c>
      <c r="G17" s="90"/>
    </row>
    <row r="18" spans="1:7" ht="15" x14ac:dyDescent="0.2">
      <c r="A18" s="90">
        <v>13</v>
      </c>
      <c r="B18" s="91" t="s">
        <v>67</v>
      </c>
      <c r="C18" s="59" t="s">
        <v>70</v>
      </c>
      <c r="D18" s="59" t="s">
        <v>71</v>
      </c>
      <c r="E18" s="60"/>
      <c r="F18" s="90" t="s">
        <v>30</v>
      </c>
      <c r="G18" s="90"/>
    </row>
  </sheetData>
  <autoFilter ref="E2:G18" xr:uid="{00000000-0009-0000-0000-000000000000}"/>
  <customSheetViews>
    <customSheetView guid="{5A7009BC-1B80-4E29-8274-5A932573CA65}" filter="1" showAutoFilter="1">
      <selection activeCell="A3" sqref="A3:D15"/>
      <pageMargins left="0.7" right="0.7" top="0.75" bottom="0.75" header="0.3" footer="0.3"/>
      <autoFilter ref="A1:F15" xr:uid="{00000000-0000-0000-0000-000000000000}">
        <filterColumn colId="5">
          <customFilters>
            <customFilter operator="notEqual" val=" "/>
          </customFilters>
        </filterColumn>
      </autoFilter>
    </customSheetView>
    <customSheetView guid="{7703CAD1-E342-409D-A203-3F256855321A}" filter="1" showAutoFilter="1">
      <selection activeCell="A3" sqref="A3:D15"/>
      <pageMargins left="0.7" right="0.7" top="0.75" bottom="0.75" header="0.3" footer="0.3"/>
      <autoFilter ref="A1:F15" xr:uid="{00000000-0000-0000-0000-000000000000}">
        <filterColumn colId="5">
          <customFilters>
            <customFilter operator="notEqual" val=" "/>
          </customFilters>
        </filterColumn>
      </autoFilter>
    </customSheetView>
  </customSheetViews>
  <mergeCells count="1">
    <mergeCell ref="B1:G1"/>
  </mergeCells>
  <pageMargins left="0.7" right="0.7" top="0.75" bottom="0.75" header="0.3" footer="0.3"/>
  <pageSetup paperSize="9" scale="95"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27"/>
  <sheetViews>
    <sheetView tabSelected="1" zoomScale="150" zoomScaleNormal="150" zoomScaleSheetLayoutView="80" zoomScalePageLayoutView="150" workbookViewId="0">
      <selection activeCell="Q5" sqref="Q5:Q9"/>
    </sheetView>
  </sheetViews>
  <sheetFormatPr baseColWidth="10" defaultColWidth="11.5" defaultRowHeight="14" outlineLevelCol="1" x14ac:dyDescent="0.15"/>
  <cols>
    <col min="1" max="1" width="91.5" style="36" customWidth="1"/>
    <col min="2" max="2" width="4.1640625" style="37" hidden="1" customWidth="1"/>
    <col min="3" max="3" width="17.5" style="38" customWidth="1"/>
    <col min="4" max="7" width="4.1640625" style="5" customWidth="1"/>
    <col min="8" max="8" width="2.83203125" style="14" customWidth="1"/>
    <col min="9" max="9" width="12.5" style="38" customWidth="1"/>
    <col min="10" max="10" width="12.5" style="36" customWidth="1"/>
    <col min="11" max="11" width="12.5" style="39" customWidth="1"/>
    <col min="12" max="13" width="5" style="40" hidden="1" customWidth="1" outlineLevel="1"/>
    <col min="14" max="15" width="5" style="5" hidden="1" customWidth="1" outlineLevel="1"/>
    <col min="16" max="16" width="5" style="41" hidden="1" customWidth="1" outlineLevel="1"/>
    <col min="17" max="17" width="80.5" style="5" customWidth="1" collapsed="1"/>
    <col min="18" max="16384" width="11.5" style="5"/>
  </cols>
  <sheetData>
    <row r="1" spans="1:17" ht="33" customHeight="1" thickBot="1" x14ac:dyDescent="0.2">
      <c r="A1" s="222" t="s">
        <v>96</v>
      </c>
      <c r="B1" s="1" t="s">
        <v>24</v>
      </c>
      <c r="C1" s="235" t="s">
        <v>134</v>
      </c>
      <c r="D1" s="236"/>
      <c r="E1" s="236"/>
      <c r="F1" s="236"/>
      <c r="G1" s="237"/>
      <c r="H1" s="238"/>
      <c r="I1" s="239"/>
      <c r="J1" s="239"/>
      <c r="K1" s="240"/>
      <c r="L1" s="2"/>
      <c r="M1" s="2"/>
      <c r="N1" s="3"/>
      <c r="O1" s="3"/>
      <c r="P1" s="4"/>
      <c r="Q1" s="241" t="s">
        <v>161</v>
      </c>
    </row>
    <row r="2" spans="1:17" ht="33" customHeight="1" thickBot="1" x14ac:dyDescent="0.2">
      <c r="A2" s="223"/>
      <c r="B2" s="149"/>
      <c r="C2" s="235" t="s">
        <v>133</v>
      </c>
      <c r="D2" s="236"/>
      <c r="E2" s="236"/>
      <c r="F2" s="236"/>
      <c r="G2" s="237"/>
      <c r="H2" s="238"/>
      <c r="I2" s="239"/>
      <c r="J2" s="239"/>
      <c r="K2" s="240"/>
      <c r="L2" s="150"/>
      <c r="M2" s="150"/>
      <c r="N2" s="14"/>
      <c r="O2" s="14"/>
      <c r="P2" s="15"/>
      <c r="Q2" s="242"/>
    </row>
    <row r="3" spans="1:17" ht="33" customHeight="1" thickBot="1" x14ac:dyDescent="0.2">
      <c r="A3" s="224"/>
      <c r="B3" s="149"/>
      <c r="C3" s="235" t="s">
        <v>135</v>
      </c>
      <c r="D3" s="236"/>
      <c r="E3" s="236"/>
      <c r="F3" s="236"/>
      <c r="G3" s="237"/>
      <c r="H3" s="238"/>
      <c r="I3" s="239"/>
      <c r="J3" s="239"/>
      <c r="K3" s="240"/>
      <c r="L3" s="150"/>
      <c r="M3" s="150"/>
      <c r="N3" s="14"/>
      <c r="O3" s="14"/>
      <c r="P3" s="15"/>
      <c r="Q3" s="243"/>
    </row>
    <row r="4" spans="1:17" s="10" customFormat="1" ht="40.5" customHeight="1" thickBot="1" x14ac:dyDescent="0.25">
      <c r="A4" s="64" t="s">
        <v>0</v>
      </c>
      <c r="B4" s="65" t="s">
        <v>1</v>
      </c>
      <c r="C4" s="66" t="s">
        <v>13</v>
      </c>
      <c r="D4" s="66">
        <v>0</v>
      </c>
      <c r="E4" s="66">
        <v>1</v>
      </c>
      <c r="F4" s="66">
        <v>2</v>
      </c>
      <c r="G4" s="67">
        <v>3</v>
      </c>
      <c r="H4" s="151"/>
      <c r="I4" s="158" t="s">
        <v>18</v>
      </c>
      <c r="J4" s="159" t="s">
        <v>17</v>
      </c>
      <c r="K4" s="153" t="s">
        <v>20</v>
      </c>
      <c r="L4" s="6" t="s">
        <v>15</v>
      </c>
      <c r="M4" s="6" t="s">
        <v>16</v>
      </c>
      <c r="N4" s="7"/>
      <c r="O4" s="7"/>
      <c r="P4" s="8"/>
      <c r="Q4" s="9" t="s">
        <v>12</v>
      </c>
    </row>
    <row r="5" spans="1:17" s="10" customFormat="1" ht="26.5" customHeight="1" x14ac:dyDescent="0.15">
      <c r="A5" s="177" t="s">
        <v>73</v>
      </c>
      <c r="B5" s="178"/>
      <c r="C5" s="178"/>
      <c r="D5" s="178"/>
      <c r="E5" s="178"/>
      <c r="F5" s="178"/>
      <c r="G5" s="179"/>
      <c r="H5" s="62"/>
      <c r="I5" s="155">
        <v>0.3</v>
      </c>
      <c r="J5" s="156">
        <f>IF(J10=0,I5/(I5+I12),I5)</f>
        <v>0.3</v>
      </c>
      <c r="K5" s="115">
        <f>SUM(K6:K9)</f>
        <v>0</v>
      </c>
      <c r="L5" s="12" t="str">
        <f t="shared" ref="L5:L13" si="0">IF(COUNTBLANK(D5:G5)=3,1,"")</f>
        <v/>
      </c>
      <c r="M5" s="11"/>
      <c r="N5" s="7"/>
      <c r="O5" s="7"/>
      <c r="P5" s="8"/>
      <c r="Q5" s="244"/>
    </row>
    <row r="6" spans="1:17" s="10" customFormat="1" ht="26.5" customHeight="1" x14ac:dyDescent="0.15">
      <c r="A6" s="109" t="s">
        <v>77</v>
      </c>
      <c r="B6" s="108" t="s">
        <v>76</v>
      </c>
      <c r="C6" s="57" t="s">
        <v>14</v>
      </c>
      <c r="D6" s="44"/>
      <c r="E6" s="44"/>
      <c r="F6" s="44"/>
      <c r="G6" s="45"/>
      <c r="H6" s="63" t="str">
        <f t="shared" ref="H6:H8" si="1">(IF(L6="","◄",""))</f>
        <v>◄</v>
      </c>
      <c r="I6" s="116">
        <v>0.25</v>
      </c>
      <c r="J6" s="112">
        <f>IF(M6=0,0,I6/SUM(M$6:M$9))</f>
        <v>0.25</v>
      </c>
      <c r="K6" s="113">
        <f>(IF(E6&lt;&gt;"",1/3,0)+IF(F6&lt;&gt;"",2/3,0)+IF(G6&lt;&gt;"",1,0))*J6*J$5*20</f>
        <v>0</v>
      </c>
      <c r="L6" s="12" t="str">
        <f t="shared" si="0"/>
        <v/>
      </c>
      <c r="M6" s="13">
        <f t="shared" ref="M6:M8" si="2">I6</f>
        <v>0.25</v>
      </c>
      <c r="N6" s="7"/>
      <c r="O6" s="7"/>
      <c r="P6" s="15">
        <f t="shared" ref="P6:P8" si="3">IF(D6&lt;&gt;"",0.02,(K6/(J6*I$5*20)))</f>
        <v>0</v>
      </c>
      <c r="Q6" s="245"/>
    </row>
    <row r="7" spans="1:17" s="10" customFormat="1" ht="35" customHeight="1" x14ac:dyDescent="0.15">
      <c r="A7" s="109" t="s">
        <v>159</v>
      </c>
      <c r="B7" s="231" t="s">
        <v>82</v>
      </c>
      <c r="C7" s="57" t="s">
        <v>14</v>
      </c>
      <c r="D7" s="44"/>
      <c r="E7" s="44"/>
      <c r="F7" s="44"/>
      <c r="G7" s="45"/>
      <c r="H7" s="63" t="str">
        <f t="shared" si="1"/>
        <v>◄</v>
      </c>
      <c r="I7" s="116">
        <v>0.25</v>
      </c>
      <c r="J7" s="112">
        <f t="shared" ref="J7:J9" si="4">IF(M7=0,0,I7/SUM(M$6:M$9))</f>
        <v>0.25</v>
      </c>
      <c r="K7" s="113">
        <f t="shared" ref="K7:K9" si="5">(IF(E7&lt;&gt;"",1/3,0)+IF(F7&lt;&gt;"",2/3,0)+IF(G7&lt;&gt;"",1,0))*J7*J$5*20</f>
        <v>0</v>
      </c>
      <c r="L7" s="12" t="str">
        <f t="shared" si="0"/>
        <v/>
      </c>
      <c r="M7" s="13">
        <f t="shared" si="2"/>
        <v>0.25</v>
      </c>
      <c r="N7" s="7"/>
      <c r="O7" s="7"/>
      <c r="P7" s="15">
        <f t="shared" si="3"/>
        <v>0</v>
      </c>
      <c r="Q7" s="245"/>
    </row>
    <row r="8" spans="1:17" s="10" customFormat="1" ht="26.5" customHeight="1" x14ac:dyDescent="0.15">
      <c r="A8" s="109" t="s">
        <v>78</v>
      </c>
      <c r="B8" s="231"/>
      <c r="C8" s="57" t="s">
        <v>14</v>
      </c>
      <c r="D8" s="44"/>
      <c r="E8" s="44"/>
      <c r="F8" s="44"/>
      <c r="G8" s="45"/>
      <c r="H8" s="63" t="str">
        <f t="shared" si="1"/>
        <v>◄</v>
      </c>
      <c r="I8" s="116">
        <v>0.25</v>
      </c>
      <c r="J8" s="112">
        <f t="shared" si="4"/>
        <v>0.25</v>
      </c>
      <c r="K8" s="113">
        <f t="shared" si="5"/>
        <v>0</v>
      </c>
      <c r="L8" s="12" t="str">
        <f t="shared" si="0"/>
        <v/>
      </c>
      <c r="M8" s="13">
        <f t="shared" si="2"/>
        <v>0.25</v>
      </c>
      <c r="N8" s="7"/>
      <c r="O8" s="7"/>
      <c r="P8" s="15">
        <f t="shared" si="3"/>
        <v>0</v>
      </c>
      <c r="Q8" s="245"/>
    </row>
    <row r="9" spans="1:17" ht="29" customHeight="1" thickBot="1" x14ac:dyDescent="0.2">
      <c r="A9" s="169" t="s">
        <v>156</v>
      </c>
      <c r="B9" s="104" t="s">
        <v>83</v>
      </c>
      <c r="C9" s="105" t="s">
        <v>14</v>
      </c>
      <c r="D9" s="106"/>
      <c r="E9" s="106"/>
      <c r="F9" s="106"/>
      <c r="G9" s="107"/>
      <c r="H9" s="63" t="str">
        <f t="shared" ref="H9:H14" si="6">(IF(L9="","◄",""))</f>
        <v>◄</v>
      </c>
      <c r="I9" s="117">
        <v>0.25</v>
      </c>
      <c r="J9" s="118">
        <f t="shared" si="4"/>
        <v>0.25</v>
      </c>
      <c r="K9" s="119">
        <f t="shared" si="5"/>
        <v>0</v>
      </c>
      <c r="L9" s="12" t="str">
        <f t="shared" si="0"/>
        <v/>
      </c>
      <c r="M9" s="13">
        <f>I9</f>
        <v>0.25</v>
      </c>
      <c r="N9" s="14"/>
      <c r="O9" s="14"/>
      <c r="P9" s="15">
        <f>IF(D9&lt;&gt;"",0.02,(K9/(J9*I$5*20)))</f>
        <v>0</v>
      </c>
      <c r="Q9" s="246"/>
    </row>
    <row r="10" spans="1:17" ht="26.5" customHeight="1" x14ac:dyDescent="0.15">
      <c r="A10" s="177" t="s">
        <v>74</v>
      </c>
      <c r="B10" s="178"/>
      <c r="C10" s="178"/>
      <c r="D10" s="178"/>
      <c r="E10" s="178"/>
      <c r="F10" s="178"/>
      <c r="G10" s="179"/>
      <c r="H10" s="62"/>
      <c r="I10" s="120">
        <v>0.3</v>
      </c>
      <c r="J10" s="114">
        <f>IF(C11&lt;&gt;"",0,I10)</f>
        <v>0.3</v>
      </c>
      <c r="K10" s="115">
        <f>SUM(K11:K11)</f>
        <v>0</v>
      </c>
      <c r="L10" s="12" t="str">
        <f t="shared" si="0"/>
        <v/>
      </c>
      <c r="M10" s="16"/>
      <c r="N10" s="14"/>
      <c r="O10" s="14"/>
      <c r="P10" s="15"/>
      <c r="Q10" s="247"/>
    </row>
    <row r="11" spans="1:17" ht="26.5" customHeight="1" thickBot="1" x14ac:dyDescent="0.2">
      <c r="A11" s="111" t="s">
        <v>79</v>
      </c>
      <c r="B11" s="110" t="s">
        <v>84</v>
      </c>
      <c r="C11" s="46"/>
      <c r="D11" s="46"/>
      <c r="E11" s="46"/>
      <c r="F11" s="46"/>
      <c r="G11" s="47"/>
      <c r="H11" s="63" t="str">
        <f t="shared" si="6"/>
        <v>◄</v>
      </c>
      <c r="I11" s="117">
        <v>1</v>
      </c>
      <c r="J11" s="117">
        <f>IF(M11=0,0,I11/M11)</f>
        <v>1</v>
      </c>
      <c r="K11" s="173">
        <f>IF(C11&lt;&gt;"","",(IF(E11&lt;&gt;"",1/3,0)+IF(F11&lt;&gt;"",2/3,0)+IF(G11&lt;&gt;"",1,0))*J11*J$10*20)</f>
        <v>0</v>
      </c>
      <c r="L11" s="12" t="str">
        <f>IF(C11="",IF(COUNTBLANK(D11:G11)=3,1,""),IF(COUNTBLANK(D11:G11)&lt;&gt;4,"",1))</f>
        <v/>
      </c>
      <c r="M11" s="13">
        <f>IF(C11="",I11,0)</f>
        <v>1</v>
      </c>
      <c r="N11" s="14"/>
      <c r="O11" s="14"/>
      <c r="P11" s="15">
        <f>IF(D11&lt;&gt;"",0.02,(K11/(J11*I$10*20)))</f>
        <v>0</v>
      </c>
      <c r="Q11" s="248"/>
    </row>
    <row r="12" spans="1:17" ht="26.5" customHeight="1" x14ac:dyDescent="0.15">
      <c r="A12" s="250" t="s">
        <v>75</v>
      </c>
      <c r="B12" s="251"/>
      <c r="C12" s="251"/>
      <c r="D12" s="251"/>
      <c r="E12" s="251"/>
      <c r="F12" s="251"/>
      <c r="G12" s="252"/>
      <c r="H12" s="62"/>
      <c r="I12" s="120">
        <v>0.4</v>
      </c>
      <c r="J12" s="114">
        <f>IF(J10=0,I12/(I12+I5),I12)</f>
        <v>0.4</v>
      </c>
      <c r="K12" s="115">
        <f>SUM(K13:K14)</f>
        <v>0</v>
      </c>
      <c r="L12" s="12" t="str">
        <f t="shared" si="0"/>
        <v/>
      </c>
      <c r="M12" s="16"/>
      <c r="N12" s="14"/>
      <c r="O12" s="14"/>
      <c r="P12" s="15"/>
      <c r="Q12" s="247"/>
    </row>
    <row r="13" spans="1:17" ht="34" x14ac:dyDescent="0.15">
      <c r="A13" s="102" t="s">
        <v>80</v>
      </c>
      <c r="B13" s="207" t="s">
        <v>85</v>
      </c>
      <c r="C13" s="57" t="s">
        <v>14</v>
      </c>
      <c r="D13" s="44"/>
      <c r="E13" s="44"/>
      <c r="F13" s="44"/>
      <c r="G13" s="45"/>
      <c r="H13" s="63" t="str">
        <f t="shared" si="6"/>
        <v>◄</v>
      </c>
      <c r="I13" s="116">
        <v>0.5</v>
      </c>
      <c r="J13" s="112">
        <f>IF(M13=0,0,I13/SUM(M$13:M$14))</f>
        <v>0.5</v>
      </c>
      <c r="K13" s="113">
        <f>(IF(E13&lt;&gt;"",1/3,0)+IF(F13&lt;&gt;"",2/3,0)+IF(G13&lt;&gt;"",1,0))*J13*J$12*20</f>
        <v>0</v>
      </c>
      <c r="L13" s="12" t="str">
        <f t="shared" si="0"/>
        <v/>
      </c>
      <c r="M13" s="17">
        <f>I13</f>
        <v>0.5</v>
      </c>
      <c r="N13" s="14"/>
      <c r="O13" s="14"/>
      <c r="P13" s="15">
        <f>IF(D13&lt;&gt;"",0.02,(K13/(J13*I$10*20)))</f>
        <v>0</v>
      </c>
      <c r="Q13" s="249"/>
    </row>
    <row r="14" spans="1:17" ht="26.5" customHeight="1" thickBot="1" x14ac:dyDescent="0.2">
      <c r="A14" s="103" t="s">
        <v>81</v>
      </c>
      <c r="B14" s="208"/>
      <c r="C14" s="46"/>
      <c r="D14" s="46"/>
      <c r="E14" s="46"/>
      <c r="F14" s="46"/>
      <c r="G14" s="47"/>
      <c r="H14" s="63" t="str">
        <f t="shared" si="6"/>
        <v>◄</v>
      </c>
      <c r="I14" s="117">
        <v>0.5</v>
      </c>
      <c r="J14" s="117">
        <f>IF(M14=0,0,I14/SUM(M$13:M$14))</f>
        <v>0.5</v>
      </c>
      <c r="K14" s="173">
        <f>IF(C14&lt;&gt;"","",(IF(E14&lt;&gt;"",1/3,0)+IF(F14&lt;&gt;"",2/3,0)+IF(G14&lt;&gt;"",1,0))*J14*J$12*20)</f>
        <v>0</v>
      </c>
      <c r="L14" s="12" t="str">
        <f>IF(C14="",IF(COUNTBLANK(D14:G14)=3,1,""),IF(COUNTBLANK(D14:G14)&lt;&gt;4,"",1))</f>
        <v/>
      </c>
      <c r="M14" s="13">
        <f>IF(C14="",I14,0)</f>
        <v>0.5</v>
      </c>
      <c r="N14" s="14"/>
      <c r="O14" s="14"/>
      <c r="P14" s="15">
        <f>IF(D14&lt;&gt;"",0.02,(K14/(J14*I$10*20)))</f>
        <v>0</v>
      </c>
      <c r="Q14" s="248"/>
    </row>
    <row r="15" spans="1:17" ht="37.5" customHeight="1" thickBot="1" x14ac:dyDescent="0.2">
      <c r="A15" s="201" t="s">
        <v>97</v>
      </c>
      <c r="B15" s="202"/>
      <c r="C15" s="202"/>
      <c r="D15" s="202"/>
      <c r="E15" s="202"/>
      <c r="F15" s="202"/>
      <c r="G15" s="202"/>
      <c r="H15" s="18"/>
      <c r="I15" s="78">
        <f>SUM(I5,I10,I12)</f>
        <v>1</v>
      </c>
      <c r="J15" s="78">
        <f>SUM(J5,J10,J12)</f>
        <v>1</v>
      </c>
      <c r="K15" s="98">
        <f>SUM(K5,K10,K12)</f>
        <v>0</v>
      </c>
      <c r="L15" s="12"/>
      <c r="M15" s="12"/>
      <c r="N15" s="14"/>
      <c r="O15" s="14"/>
      <c r="P15" s="15"/>
      <c r="Q15" s="21"/>
    </row>
    <row r="16" spans="1:17" ht="24.75" customHeight="1" thickBot="1" x14ac:dyDescent="0.2">
      <c r="A16" s="203" t="s">
        <v>8</v>
      </c>
      <c r="B16" s="204"/>
      <c r="C16" s="204"/>
      <c r="D16" s="22"/>
      <c r="E16" s="188">
        <f>(K10+K5+K12)</f>
        <v>0</v>
      </c>
      <c r="F16" s="189"/>
      <c r="G16" s="190" t="s">
        <v>2</v>
      </c>
      <c r="H16" s="190"/>
      <c r="I16" s="191"/>
      <c r="J16" s="232" t="s">
        <v>136</v>
      </c>
      <c r="K16" s="233"/>
      <c r="L16" s="233"/>
      <c r="M16" s="233"/>
      <c r="N16" s="233"/>
      <c r="O16" s="233"/>
      <c r="P16" s="233"/>
      <c r="Q16" s="234"/>
    </row>
    <row r="17" spans="1:17" ht="40.25" customHeight="1" thickBot="1" x14ac:dyDescent="0.2">
      <c r="A17" s="205" t="s">
        <v>21</v>
      </c>
      <c r="B17" s="206"/>
      <c r="C17" s="206"/>
      <c r="D17" s="22"/>
      <c r="E17" s="209"/>
      <c r="F17" s="210"/>
      <c r="G17" s="210"/>
      <c r="H17" s="210"/>
      <c r="I17" s="43" t="s">
        <v>3</v>
      </c>
      <c r="J17" s="165"/>
      <c r="K17" s="165"/>
      <c r="L17" s="165"/>
      <c r="M17" s="165"/>
      <c r="N17" s="165"/>
      <c r="O17" s="165"/>
      <c r="P17" s="165"/>
      <c r="Q17" s="166"/>
    </row>
    <row r="18" spans="1:17" ht="15" thickBot="1" x14ac:dyDescent="0.2">
      <c r="A18" s="186"/>
      <c r="B18" s="187"/>
      <c r="C18" s="187"/>
      <c r="D18" s="187"/>
      <c r="E18" s="187"/>
      <c r="F18" s="187"/>
      <c r="G18" s="187"/>
      <c r="H18" s="187"/>
      <c r="I18" s="187"/>
      <c r="J18" s="19"/>
      <c r="K18" s="20"/>
      <c r="L18" s="12"/>
      <c r="M18" s="12"/>
      <c r="N18" s="14"/>
      <c r="O18" s="14"/>
      <c r="P18" s="15"/>
      <c r="Q18" s="21"/>
    </row>
    <row r="19" spans="1:17" ht="21.75" customHeight="1" x14ac:dyDescent="0.15">
      <c r="A19" s="180" t="s">
        <v>4</v>
      </c>
      <c r="B19" s="181"/>
      <c r="C19" s="182"/>
      <c r="D19" s="23"/>
      <c r="E19" s="216" t="s">
        <v>19</v>
      </c>
      <c r="F19" s="217"/>
      <c r="G19" s="217"/>
      <c r="H19" s="225" t="s">
        <v>22</v>
      </c>
      <c r="I19" s="226"/>
      <c r="J19" s="19"/>
      <c r="K19" s="20"/>
      <c r="L19" s="12"/>
      <c r="M19" s="12"/>
      <c r="N19" s="14"/>
      <c r="O19" s="14"/>
      <c r="P19" s="15"/>
      <c r="Q19" s="21"/>
    </row>
    <row r="20" spans="1:17" ht="84.5" customHeight="1" thickBot="1" x14ac:dyDescent="0.2">
      <c r="A20" s="183" t="s">
        <v>25</v>
      </c>
      <c r="B20" s="184"/>
      <c r="C20" s="185"/>
      <c r="D20" s="23"/>
      <c r="E20" s="218">
        <f>SUM(M13:M14)*J12+SUM(M11:M11)*J10+SUM(M6:M9)*J5</f>
        <v>1</v>
      </c>
      <c r="F20" s="219"/>
      <c r="G20" s="219"/>
      <c r="H20" s="227"/>
      <c r="I20" s="228"/>
      <c r="J20" s="19"/>
      <c r="K20" s="20"/>
      <c r="L20" s="12"/>
      <c r="M20" s="12"/>
      <c r="N20" s="14"/>
      <c r="O20" s="14"/>
      <c r="P20" s="15"/>
      <c r="Q20" s="21"/>
    </row>
    <row r="21" spans="1:17" ht="20" customHeight="1" thickBot="1" x14ac:dyDescent="0.2">
      <c r="A21" s="24"/>
      <c r="B21" s="23"/>
      <c r="C21" s="25"/>
      <c r="D21" s="25"/>
      <c r="E21" s="220" t="str">
        <f>IF(E20&gt;65%,"CORRECT","INCORRECT")</f>
        <v>CORRECT</v>
      </c>
      <c r="F21" s="221"/>
      <c r="G21" s="221"/>
      <c r="H21" s="229"/>
      <c r="I21" s="230"/>
      <c r="J21" s="19"/>
      <c r="K21" s="20"/>
      <c r="L21" s="12"/>
      <c r="M21" s="12"/>
      <c r="N21" s="14"/>
      <c r="O21" s="14"/>
      <c r="P21" s="15"/>
      <c r="Q21" s="21"/>
    </row>
    <row r="22" spans="1:17" ht="22.5" customHeight="1" thickBot="1" x14ac:dyDescent="0.2">
      <c r="A22" s="214" t="s">
        <v>5</v>
      </c>
      <c r="B22" s="215"/>
      <c r="C22" s="42" t="s">
        <v>6</v>
      </c>
      <c r="D22" s="26"/>
      <c r="F22" s="27"/>
      <c r="G22" s="27"/>
      <c r="H22" s="27"/>
      <c r="I22" s="14"/>
      <c r="J22" s="19"/>
      <c r="K22" s="20"/>
      <c r="L22" s="12"/>
      <c r="M22" s="12"/>
      <c r="N22" s="14"/>
      <c r="O22" s="14"/>
      <c r="P22" s="15"/>
      <c r="Q22" s="21"/>
    </row>
    <row r="23" spans="1:17" ht="26" customHeight="1" thickBot="1" x14ac:dyDescent="0.2">
      <c r="A23" s="48"/>
      <c r="B23" s="49"/>
      <c r="C23" s="50"/>
      <c r="D23" s="28"/>
      <c r="E23" s="211" t="s">
        <v>7</v>
      </c>
      <c r="F23" s="212"/>
      <c r="G23" s="212"/>
      <c r="H23" s="212"/>
      <c r="I23" s="213"/>
      <c r="J23" s="19"/>
      <c r="K23" s="20"/>
      <c r="L23" s="12"/>
      <c r="M23" s="12"/>
      <c r="N23" s="14"/>
      <c r="O23" s="14"/>
      <c r="P23" s="15"/>
      <c r="Q23" s="21"/>
    </row>
    <row r="24" spans="1:17" ht="26" customHeight="1" x14ac:dyDescent="0.15">
      <c r="A24" s="48"/>
      <c r="B24" s="49"/>
      <c r="C24" s="50"/>
      <c r="D24" s="28"/>
      <c r="E24" s="192"/>
      <c r="F24" s="193"/>
      <c r="G24" s="193"/>
      <c r="H24" s="193"/>
      <c r="I24" s="194"/>
      <c r="J24" s="19"/>
      <c r="K24" s="20"/>
      <c r="L24" s="12"/>
      <c r="M24" s="12"/>
      <c r="N24" s="14"/>
      <c r="O24" s="14"/>
      <c r="P24" s="15"/>
      <c r="Q24" s="21"/>
    </row>
    <row r="25" spans="1:17" ht="26" customHeight="1" x14ac:dyDescent="0.15">
      <c r="A25" s="48"/>
      <c r="B25" s="51"/>
      <c r="C25" s="50"/>
      <c r="D25" s="28"/>
      <c r="E25" s="195"/>
      <c r="F25" s="196"/>
      <c r="G25" s="196"/>
      <c r="H25" s="196"/>
      <c r="I25" s="197"/>
      <c r="J25" s="19"/>
      <c r="K25" s="20"/>
      <c r="L25" s="12"/>
      <c r="M25" s="12"/>
      <c r="N25" s="14"/>
      <c r="O25" s="14"/>
      <c r="P25" s="15"/>
      <c r="Q25" s="21"/>
    </row>
    <row r="26" spans="1:17" ht="26" customHeight="1" thickBot="1" x14ac:dyDescent="0.2">
      <c r="A26" s="48"/>
      <c r="B26" s="49"/>
      <c r="C26" s="50"/>
      <c r="D26" s="28"/>
      <c r="E26" s="198"/>
      <c r="F26" s="199"/>
      <c r="G26" s="199"/>
      <c r="H26" s="199"/>
      <c r="I26" s="200"/>
      <c r="J26" s="19"/>
      <c r="K26" s="20"/>
      <c r="L26" s="12"/>
      <c r="M26" s="12"/>
      <c r="N26" s="14"/>
      <c r="O26" s="14"/>
      <c r="P26" s="15"/>
      <c r="Q26" s="21"/>
    </row>
    <row r="27" spans="1:17" ht="26" customHeight="1" thickBot="1" x14ac:dyDescent="0.2">
      <c r="A27" s="175"/>
      <c r="B27" s="176"/>
      <c r="C27" s="52"/>
      <c r="D27" s="29"/>
      <c r="E27" s="30"/>
      <c r="F27" s="30"/>
      <c r="G27" s="30"/>
      <c r="H27" s="30"/>
      <c r="I27" s="30"/>
      <c r="J27" s="30"/>
      <c r="K27" s="31"/>
      <c r="L27" s="32"/>
      <c r="M27" s="32"/>
      <c r="N27" s="33"/>
      <c r="O27" s="33"/>
      <c r="P27" s="34"/>
      <c r="Q27" s="35"/>
    </row>
  </sheetData>
  <sheetProtection algorithmName="SHA-512" hashValue="wtWAKeKiZ/E2burHy9B8t3hM4qqRmyMqSfR6YLxvnI6DuwwUnh1UukpDkt8tY8Gq1r0TyyVWk0SCFjMCLRf2Cg==" saltValue="v0r5xwUlGSaWESMsMpwLuA==" spinCount="100000" sheet="1" objects="1" scenarios="1"/>
  <customSheetViews>
    <customSheetView guid="{E226B775-EFC5-4E9C-AC92-7B73BDED665D}" scale="70" showPageBreaks="1" printArea="1" hiddenColumns="1" topLeftCell="A6">
      <selection activeCell="D6" sqref="D6"/>
      <pageMargins left="0.7" right="0.7" top="0.75" bottom="0.75" header="0.3" footer="0.3"/>
      <pageSetup paperSize="8" scale="77" orientation="landscape"/>
    </customSheetView>
    <customSheetView guid="{13CAE99E-1326-41E6-A214-B3512518385D}" scale="70" fitToPage="1" hiddenColumns="1">
      <selection activeCell="B2" sqref="B2"/>
      <pageMargins left="0.7" right="0.7" top="0.75" bottom="0.75" header="0.3" footer="0.3"/>
      <pageSetup paperSize="8" scale="55" orientation="landscape"/>
    </customSheetView>
    <customSheetView guid="{5A7009BC-1B80-4E29-8274-5A932573CA65}" scale="70" showPageBreaks="1" fitToPage="1" printArea="1" hiddenColumns="1">
      <pane ySplit="2" topLeftCell="A3" activePane="bottomLeft" state="frozenSplit"/>
      <selection pane="bottomLeft" activeCell="Q3" sqref="Q3:Q8"/>
      <pageMargins left="0.7" right="0.7" top="0.75" bottom="0.75" header="0.3" footer="0.3"/>
      <pageSetup paperSize="8" scale="84" orientation="landscape"/>
    </customSheetView>
    <customSheetView guid="{7703CAD1-E342-409D-A203-3F256855321A}" scale="70" showPageBreaks="1" fitToPage="1" printArea="1" hiddenColumns="1">
      <pane ySplit="2" topLeftCell="A3" activePane="bottomLeft" state="frozenSplit"/>
      <selection pane="bottomLeft" activeCell="Q3" sqref="Q3:Q8"/>
      <pageMargins left="0.7" right="0.7" top="0.75" bottom="0.75" header="0.3" footer="0.3"/>
      <pageSetup paperSize="8" scale="84" orientation="landscape"/>
    </customSheetView>
  </customSheetViews>
  <mergeCells count="34">
    <mergeCell ref="J16:Q16"/>
    <mergeCell ref="C3:G3"/>
    <mergeCell ref="H3:K3"/>
    <mergeCell ref="Q1:Q3"/>
    <mergeCell ref="C2:G2"/>
    <mergeCell ref="C1:G1"/>
    <mergeCell ref="H1:K1"/>
    <mergeCell ref="H2:K2"/>
    <mergeCell ref="Q5:Q9"/>
    <mergeCell ref="Q10:Q11"/>
    <mergeCell ref="Q12:Q14"/>
    <mergeCell ref="A12:G12"/>
    <mergeCell ref="E20:G20"/>
    <mergeCell ref="E21:G21"/>
    <mergeCell ref="A1:A3"/>
    <mergeCell ref="A5:G5"/>
    <mergeCell ref="H19:I21"/>
    <mergeCell ref="B7:B8"/>
    <mergeCell ref="A27:B27"/>
    <mergeCell ref="A10:G10"/>
    <mergeCell ref="A19:C19"/>
    <mergeCell ref="A20:C20"/>
    <mergeCell ref="A18:I18"/>
    <mergeCell ref="E16:F16"/>
    <mergeCell ref="G16:I16"/>
    <mergeCell ref="E24:I26"/>
    <mergeCell ref="A15:G15"/>
    <mergeCell ref="A16:C16"/>
    <mergeCell ref="A17:C17"/>
    <mergeCell ref="B13:B14"/>
    <mergeCell ref="E17:H17"/>
    <mergeCell ref="E23:I23"/>
    <mergeCell ref="A22:B22"/>
    <mergeCell ref="E19:G19"/>
  </mergeCells>
  <phoneticPr fontId="43" type="noConversion"/>
  <conditionalFormatting sqref="E20">
    <cfRule type="cellIs" dxfId="8" priority="17" operator="lessThanOrEqual">
      <formula>0.65</formula>
    </cfRule>
    <cfRule type="cellIs" dxfId="7" priority="18" operator="greaterThan">
      <formula>0.65</formula>
    </cfRule>
  </conditionalFormatting>
  <conditionalFormatting sqref="H2:K2">
    <cfRule type="expression" dxfId="6" priority="5">
      <formula>$H$2=""</formula>
    </cfRule>
  </conditionalFormatting>
  <conditionalFormatting sqref="H1:K1">
    <cfRule type="expression" dxfId="5" priority="3">
      <formula>$H$1=""</formula>
    </cfRule>
  </conditionalFormatting>
  <conditionalFormatting sqref="H3:K3">
    <cfRule type="expression" dxfId="4" priority="2">
      <formula>$H$3=""</formula>
    </cfRule>
  </conditionalFormatting>
  <conditionalFormatting sqref="E16:F16">
    <cfRule type="expression" dxfId="3" priority="1">
      <formula>$I$32&lt;&gt;0</formula>
    </cfRule>
  </conditionalFormatting>
  <pageMargins left="0.25" right="0.25" top="0.75" bottom="0.75" header="0.3" footer="0.3"/>
  <pageSetup paperSize="8" scale="79" orientation="landscape"/>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45"/>
  <sheetViews>
    <sheetView topLeftCell="C1" zoomScale="112" zoomScaleNormal="112" zoomScaleSheetLayoutView="80" zoomScalePageLayoutView="112" workbookViewId="0">
      <pane ySplit="4" topLeftCell="A5" activePane="bottomLeft" state="frozenSplit"/>
      <selection activeCell="C3" sqref="C3:G3"/>
      <selection pane="bottomLeft" activeCell="R8" sqref="R8:R13"/>
    </sheetView>
  </sheetViews>
  <sheetFormatPr baseColWidth="10" defaultColWidth="11.5" defaultRowHeight="14" outlineLevelCol="1" x14ac:dyDescent="0.15"/>
  <cols>
    <col min="1" max="1" width="79.5" style="36" customWidth="1"/>
    <col min="2" max="2" width="61.1640625" style="37" hidden="1" customWidth="1"/>
    <col min="3" max="3" width="63.1640625" style="37" customWidth="1"/>
    <col min="4" max="4" width="17.5" style="38" customWidth="1"/>
    <col min="5" max="8" width="4.1640625" style="5" customWidth="1"/>
    <col min="9" max="9" width="2.83203125" style="14" customWidth="1"/>
    <col min="10" max="10" width="12.6640625" style="38" customWidth="1"/>
    <col min="11" max="11" width="12.6640625" style="36" customWidth="1"/>
    <col min="12" max="12" width="12.6640625" style="39" customWidth="1"/>
    <col min="13" max="13" width="4.6640625" style="40" hidden="1" customWidth="1" outlineLevel="1"/>
    <col min="14" max="14" width="8" style="40" hidden="1" customWidth="1" outlineLevel="1"/>
    <col min="15" max="16" width="4.6640625" style="5" hidden="1" customWidth="1" outlineLevel="1"/>
    <col min="17" max="17" width="4.6640625" style="41" hidden="1" customWidth="1" outlineLevel="1"/>
    <col min="18" max="18" width="81" style="5" customWidth="1" collapsed="1"/>
    <col min="19" max="16384" width="11.5" style="5"/>
  </cols>
  <sheetData>
    <row r="1" spans="1:18" ht="33" customHeight="1" thickBot="1" x14ac:dyDescent="0.2">
      <c r="A1" s="222" t="s">
        <v>152</v>
      </c>
      <c r="B1" s="1" t="s">
        <v>24</v>
      </c>
      <c r="C1" s="170" t="s">
        <v>134</v>
      </c>
      <c r="D1" s="258"/>
      <c r="E1" s="259"/>
      <c r="F1" s="259"/>
      <c r="G1" s="259"/>
      <c r="H1" s="259"/>
      <c r="I1" s="259"/>
      <c r="J1" s="259"/>
      <c r="K1" s="259"/>
      <c r="L1" s="260"/>
      <c r="M1" s="2"/>
      <c r="N1" s="2"/>
      <c r="O1" s="3"/>
      <c r="P1" s="3"/>
      <c r="Q1" s="3"/>
      <c r="R1" s="241" t="s">
        <v>161</v>
      </c>
    </row>
    <row r="2" spans="1:18" ht="33" customHeight="1" thickBot="1" x14ac:dyDescent="0.2">
      <c r="A2" s="223"/>
      <c r="B2" s="149"/>
      <c r="C2" s="170" t="s">
        <v>133</v>
      </c>
      <c r="D2" s="258"/>
      <c r="E2" s="259"/>
      <c r="F2" s="259"/>
      <c r="G2" s="259"/>
      <c r="H2" s="259"/>
      <c r="I2" s="259"/>
      <c r="J2" s="259"/>
      <c r="K2" s="259"/>
      <c r="L2" s="260"/>
      <c r="M2" s="150"/>
      <c r="N2" s="150"/>
      <c r="O2" s="14"/>
      <c r="P2" s="14"/>
      <c r="Q2" s="14"/>
      <c r="R2" s="242"/>
    </row>
    <row r="3" spans="1:18" ht="33" customHeight="1" thickBot="1" x14ac:dyDescent="0.2">
      <c r="A3" s="224"/>
      <c r="B3" s="149"/>
      <c r="C3" s="162" t="s">
        <v>135</v>
      </c>
      <c r="D3" s="261"/>
      <c r="E3" s="262"/>
      <c r="F3" s="262"/>
      <c r="G3" s="262"/>
      <c r="H3" s="262"/>
      <c r="I3" s="262"/>
      <c r="J3" s="262"/>
      <c r="K3" s="262"/>
      <c r="L3" s="263"/>
      <c r="M3" s="150"/>
      <c r="N3" s="150"/>
      <c r="O3" s="14"/>
      <c r="P3" s="14"/>
      <c r="Q3" s="14"/>
      <c r="R3" s="243"/>
    </row>
    <row r="4" spans="1:18" s="10" customFormat="1" ht="35.25" customHeight="1" thickBot="1" x14ac:dyDescent="0.25">
      <c r="A4" s="64" t="s">
        <v>0</v>
      </c>
      <c r="B4" s="65" t="s">
        <v>1</v>
      </c>
      <c r="C4" s="128" t="s">
        <v>1</v>
      </c>
      <c r="D4" s="66" t="s">
        <v>13</v>
      </c>
      <c r="E4" s="66">
        <v>0</v>
      </c>
      <c r="F4" s="66">
        <v>1</v>
      </c>
      <c r="G4" s="66">
        <v>2</v>
      </c>
      <c r="H4" s="152">
        <v>3</v>
      </c>
      <c r="I4" s="160"/>
      <c r="J4" s="161" t="s">
        <v>18</v>
      </c>
      <c r="K4" s="154" t="s">
        <v>17</v>
      </c>
      <c r="L4" s="121" t="s">
        <v>20</v>
      </c>
      <c r="M4" s="6" t="s">
        <v>15</v>
      </c>
      <c r="N4" s="6" t="s">
        <v>16</v>
      </c>
      <c r="O4" s="7"/>
      <c r="P4" s="7"/>
      <c r="Q4" s="8"/>
      <c r="R4" s="9" t="s">
        <v>12</v>
      </c>
    </row>
    <row r="5" spans="1:18" s="10" customFormat="1" ht="21.5" customHeight="1" x14ac:dyDescent="0.2">
      <c r="A5" s="177" t="s">
        <v>93</v>
      </c>
      <c r="B5" s="178"/>
      <c r="C5" s="178"/>
      <c r="D5" s="178"/>
      <c r="E5" s="178"/>
      <c r="F5" s="178"/>
      <c r="G5" s="178"/>
      <c r="H5" s="179"/>
      <c r="I5" s="62"/>
      <c r="J5" s="157">
        <v>0.15</v>
      </c>
      <c r="K5" s="144">
        <f>J5</f>
        <v>0.15</v>
      </c>
      <c r="L5" s="142">
        <f>SUM(L6:L7)</f>
        <v>0</v>
      </c>
      <c r="M5" s="11"/>
      <c r="N5" s="11"/>
      <c r="O5" s="7"/>
      <c r="P5" s="7"/>
      <c r="Q5" s="8"/>
      <c r="R5" s="244"/>
    </row>
    <row r="6" spans="1:18" ht="35" thickBot="1" x14ac:dyDescent="0.2">
      <c r="A6" s="140" t="s">
        <v>92</v>
      </c>
      <c r="B6" s="58" t="s">
        <v>23</v>
      </c>
      <c r="C6" s="108" t="s">
        <v>99</v>
      </c>
      <c r="D6" s="57" t="s">
        <v>14</v>
      </c>
      <c r="E6" s="44"/>
      <c r="F6" s="44"/>
      <c r="G6" s="44"/>
      <c r="H6" s="45"/>
      <c r="I6" s="63" t="str">
        <f>(IF(M6="",IF(J6=0,"","◄"),""))</f>
        <v>◄</v>
      </c>
      <c r="J6" s="124">
        <v>0.5</v>
      </c>
      <c r="K6" s="145">
        <f>IF(N6=0,0,J6/SUM(N$6:N$7))</f>
        <v>0.5</v>
      </c>
      <c r="L6" s="143">
        <f>(IF(F6&lt;&gt;"",1/3,0)+IF(G6&lt;&gt;"",2/3,0)+IF(H6&lt;&gt;"",1,0))*K6*K$5*20</f>
        <v>0</v>
      </c>
      <c r="M6" s="12" t="str">
        <f>IF(COUNTBLANK(E6:H6)=3,1,"")</f>
        <v/>
      </c>
      <c r="N6" s="13">
        <f>J6</f>
        <v>0.5</v>
      </c>
      <c r="O6" s="14"/>
      <c r="P6" s="14"/>
      <c r="Q6" s="15">
        <f>IF(E6&lt;&gt;"",0.02,(L6/(K6*J$5*20)))</f>
        <v>0</v>
      </c>
      <c r="R6" s="245"/>
    </row>
    <row r="7" spans="1:18" ht="35" thickBot="1" x14ac:dyDescent="0.2">
      <c r="A7" s="167"/>
      <c r="B7" s="104"/>
      <c r="C7" s="58" t="s">
        <v>100</v>
      </c>
      <c r="D7" s="68" t="s">
        <v>14</v>
      </c>
      <c r="E7" s="46"/>
      <c r="F7" s="46"/>
      <c r="G7" s="46"/>
      <c r="H7" s="47"/>
      <c r="I7" s="63" t="str">
        <f>(IF(M7="",IF(J7=0,"","◄"),""))</f>
        <v>◄</v>
      </c>
      <c r="J7" s="124">
        <v>0.5</v>
      </c>
      <c r="K7" s="145">
        <f>IF(N7=0,0,J7/SUM(N$6:N$7))</f>
        <v>0.5</v>
      </c>
      <c r="L7" s="143">
        <f>(IF(F7&lt;&gt;"",1/3,0)+IF(G7&lt;&gt;"",2/3,0)+IF(H7&lt;&gt;"",1,0))*K7*K$5*20</f>
        <v>0</v>
      </c>
      <c r="M7" s="12" t="str">
        <f t="shared" ref="M7" si="0">IF(COUNTBLANK(E7:H7)=3,1,"")</f>
        <v/>
      </c>
      <c r="N7" s="13">
        <f t="shared" ref="N7" si="1">J7</f>
        <v>0.5</v>
      </c>
      <c r="O7" s="14"/>
      <c r="P7" s="14"/>
      <c r="Q7" s="15">
        <f t="shared" ref="Q7" si="2">IF(E7&lt;&gt;"",0.02,(L7/(K7*J$5*20)))</f>
        <v>0</v>
      </c>
      <c r="R7" s="245"/>
    </row>
    <row r="8" spans="1:18" ht="21.5" customHeight="1" x14ac:dyDescent="0.15">
      <c r="A8" s="250" t="s">
        <v>45</v>
      </c>
      <c r="B8" s="251"/>
      <c r="C8" s="251"/>
      <c r="D8" s="251"/>
      <c r="E8" s="251"/>
      <c r="F8" s="251"/>
      <c r="G8" s="251"/>
      <c r="H8" s="252"/>
      <c r="I8" s="63"/>
      <c r="J8" s="123">
        <v>0.2</v>
      </c>
      <c r="K8" s="144">
        <f>IF(K$5=0,J8/(J$8+J$14+J$20+J$25),J8)</f>
        <v>0.2</v>
      </c>
      <c r="L8" s="142">
        <f>SUM(L9:L13)</f>
        <v>0</v>
      </c>
      <c r="M8" s="12"/>
      <c r="N8" s="16"/>
      <c r="O8" s="14"/>
      <c r="P8" s="14"/>
      <c r="Q8" s="15"/>
      <c r="R8" s="247"/>
    </row>
    <row r="9" spans="1:18" ht="32.25" customHeight="1" x14ac:dyDescent="0.15">
      <c r="A9" s="140" t="s">
        <v>94</v>
      </c>
      <c r="B9" s="93"/>
      <c r="C9" s="83" t="s">
        <v>131</v>
      </c>
      <c r="D9" s="79" t="s">
        <v>14</v>
      </c>
      <c r="E9" s="172"/>
      <c r="F9" s="172"/>
      <c r="G9" s="172"/>
      <c r="H9" s="80"/>
      <c r="I9" s="63" t="str">
        <f t="shared" ref="I9:I26" si="3">(IF(M9="",IF(J9=0,"","◄"),""))</f>
        <v>◄</v>
      </c>
      <c r="J9" s="124">
        <v>0.3</v>
      </c>
      <c r="K9" s="145">
        <f>IF(N9=0,0,J9/SUM(N$9:N$13))</f>
        <v>0.29702970297029702</v>
      </c>
      <c r="L9" s="143">
        <f>(IF(F9&lt;&gt;"",1/3,0)+IF(G9&lt;&gt;"",2/3,0)+IF(H9&lt;&gt;"",1,0))*K9*K$8*20</f>
        <v>0</v>
      </c>
      <c r="M9" s="12" t="str">
        <f>IF(COUNTBLANK(E9:H9)=3,1,"")</f>
        <v/>
      </c>
      <c r="N9" s="17">
        <f>J9</f>
        <v>0.3</v>
      </c>
      <c r="O9" s="14"/>
      <c r="P9" s="14"/>
      <c r="Q9" s="15">
        <f>IF(E9&lt;&gt;"",0.02,(L9/(K9*J$8*20)))</f>
        <v>0</v>
      </c>
      <c r="R9" s="249"/>
    </row>
    <row r="10" spans="1:18" ht="22.5" customHeight="1" x14ac:dyDescent="0.15">
      <c r="A10" s="140"/>
      <c r="B10" s="93"/>
      <c r="C10" s="139" t="s">
        <v>130</v>
      </c>
      <c r="D10" s="79" t="s">
        <v>14</v>
      </c>
      <c r="E10" s="172"/>
      <c r="F10" s="172"/>
      <c r="G10" s="172"/>
      <c r="H10" s="80"/>
      <c r="I10" s="63" t="str">
        <f t="shared" ref="I10" si="4">(IF(M10="",IF(J10=0,"","◄"),""))</f>
        <v>◄</v>
      </c>
      <c r="J10" s="124">
        <v>0.1</v>
      </c>
      <c r="K10" s="145">
        <f>IF(N10=0,0,J10/SUM(N$9:N$13))</f>
        <v>9.9009900990099015E-2</v>
      </c>
      <c r="L10" s="143">
        <f>(IF(F10&lt;&gt;"",1/3,0)+IF(G10&lt;&gt;"",2/3,0)+IF(H10&lt;&gt;"",1,0))*K10*K$8*20</f>
        <v>0</v>
      </c>
      <c r="M10" s="12" t="str">
        <f>IF(COUNTBLANK(E10:H10)=3,1,"")</f>
        <v/>
      </c>
      <c r="N10" s="17">
        <f>J10</f>
        <v>0.1</v>
      </c>
      <c r="O10" s="14"/>
      <c r="P10" s="14"/>
      <c r="Q10" s="15">
        <f>IF(E10&lt;&gt;"",0.02,(L10/(K10*J$8*20)))</f>
        <v>0</v>
      </c>
      <c r="R10" s="249"/>
    </row>
    <row r="11" spans="1:18" ht="37.5" customHeight="1" x14ac:dyDescent="0.15">
      <c r="A11" s="140"/>
      <c r="B11" s="93"/>
      <c r="C11" s="139" t="s">
        <v>132</v>
      </c>
      <c r="D11" s="79" t="s">
        <v>14</v>
      </c>
      <c r="E11" s="172"/>
      <c r="F11" s="172"/>
      <c r="G11" s="172"/>
      <c r="H11" s="80"/>
      <c r="I11" s="63" t="str">
        <f t="shared" si="3"/>
        <v>◄</v>
      </c>
      <c r="J11" s="137">
        <v>0.11</v>
      </c>
      <c r="K11" s="145">
        <f>IF(N11=0,0,J11/SUM(N$9:N$13))</f>
        <v>0.10891089108910891</v>
      </c>
      <c r="L11" s="143">
        <f t="shared" ref="L11:L13" si="5">(IF(F11&lt;&gt;"",1/3,0)+IF(G11&lt;&gt;"",2/3,0)+IF(H11&lt;&gt;"",1,0))*K11*K$8*20</f>
        <v>0</v>
      </c>
      <c r="M11" s="12" t="str">
        <f t="shared" ref="M11" si="6">IF(COUNTBLANK(E11:H11)=3,1,"")</f>
        <v/>
      </c>
      <c r="N11" s="17">
        <f t="shared" ref="N11" si="7">J11</f>
        <v>0.11</v>
      </c>
      <c r="O11" s="14"/>
      <c r="P11" s="14"/>
      <c r="Q11" s="15">
        <f t="shared" ref="Q11" si="8">IF(E11&lt;&gt;"",0.02,(L11/(K11*J$8*20)))</f>
        <v>0</v>
      </c>
      <c r="R11" s="249"/>
    </row>
    <row r="12" spans="1:18" ht="37.5" customHeight="1" x14ac:dyDescent="0.15">
      <c r="A12" s="147"/>
      <c r="B12" s="93"/>
      <c r="C12" s="139" t="s">
        <v>158</v>
      </c>
      <c r="D12" s="79" t="s">
        <v>14</v>
      </c>
      <c r="E12" s="172"/>
      <c r="F12" s="172"/>
      <c r="G12" s="172"/>
      <c r="H12" s="80"/>
      <c r="I12" s="63" t="str">
        <f t="shared" si="3"/>
        <v>◄</v>
      </c>
      <c r="J12" s="137">
        <v>0.25</v>
      </c>
      <c r="K12" s="145">
        <f>IF(N12=0,0,J12/SUM(N$9:N$13))</f>
        <v>0.24752475247524752</v>
      </c>
      <c r="L12" s="143">
        <f t="shared" ref="L12" si="9">(IF(F12&lt;&gt;"",1/3,0)+IF(G12&lt;&gt;"",2/3,0)+IF(H12&lt;&gt;"",1,0))*K12*K$8*20</f>
        <v>0</v>
      </c>
      <c r="M12" s="12" t="str">
        <f t="shared" ref="M12" si="10">IF(COUNTBLANK(E12:H12)=3,1,"")</f>
        <v/>
      </c>
      <c r="N12" s="17">
        <f t="shared" ref="N12" si="11">J12</f>
        <v>0.25</v>
      </c>
      <c r="O12" s="14"/>
      <c r="P12" s="14"/>
      <c r="Q12" s="15">
        <f t="shared" ref="Q12" si="12">IF(E12&lt;&gt;"",0.02,(L12/(K12*J$8*20)))</f>
        <v>0</v>
      </c>
      <c r="R12" s="249"/>
    </row>
    <row r="13" spans="1:18" ht="48.75" customHeight="1" thickBot="1" x14ac:dyDescent="0.2">
      <c r="A13" s="147" t="s">
        <v>95</v>
      </c>
      <c r="B13" s="93"/>
      <c r="C13" s="139" t="s">
        <v>105</v>
      </c>
      <c r="D13" s="79" t="s">
        <v>14</v>
      </c>
      <c r="E13" s="172"/>
      <c r="F13" s="172"/>
      <c r="G13" s="172"/>
      <c r="H13" s="80"/>
      <c r="I13" s="63" t="str">
        <f t="shared" si="3"/>
        <v>◄</v>
      </c>
      <c r="J13" s="137">
        <v>0.25</v>
      </c>
      <c r="K13" s="145">
        <f>IF(N13=0,0,J13/SUM(N$9:N$13))</f>
        <v>0.24752475247524752</v>
      </c>
      <c r="L13" s="143">
        <f t="shared" si="5"/>
        <v>0</v>
      </c>
      <c r="M13" s="12" t="str">
        <f t="shared" ref="M13" si="13">IF(COUNTBLANK(E13:H13)=3,1,"")</f>
        <v/>
      </c>
      <c r="N13" s="17">
        <f t="shared" ref="N13" si="14">J13</f>
        <v>0.25</v>
      </c>
      <c r="O13" s="14"/>
      <c r="P13" s="14"/>
      <c r="Q13" s="15">
        <f t="shared" ref="Q13" si="15">IF(E13&lt;&gt;"",0.02,(L13/(K13*J$8*20)))</f>
        <v>0</v>
      </c>
      <c r="R13" s="249"/>
    </row>
    <row r="14" spans="1:18" ht="21.5" customHeight="1" x14ac:dyDescent="0.15">
      <c r="A14" s="253" t="s">
        <v>160</v>
      </c>
      <c r="B14" s="254"/>
      <c r="C14" s="254"/>
      <c r="D14" s="254"/>
      <c r="E14" s="254"/>
      <c r="F14" s="254"/>
      <c r="G14" s="254"/>
      <c r="H14" s="255"/>
      <c r="I14" s="63"/>
      <c r="J14" s="123">
        <v>0.2</v>
      </c>
      <c r="K14" s="144">
        <f>IF(K$5=0,J14/(J$8+J$14+J$20+J$25),J14)</f>
        <v>0.2</v>
      </c>
      <c r="L14" s="142">
        <f>SUM(L15:L19)</f>
        <v>0</v>
      </c>
      <c r="M14" s="12"/>
      <c r="N14" s="16"/>
      <c r="O14" s="14"/>
      <c r="P14" s="14"/>
      <c r="Q14" s="15"/>
      <c r="R14" s="247"/>
    </row>
    <row r="15" spans="1:18" ht="43.5" customHeight="1" x14ac:dyDescent="0.15">
      <c r="A15" s="101" t="s">
        <v>124</v>
      </c>
      <c r="B15" s="87"/>
      <c r="C15" s="83" t="s">
        <v>143</v>
      </c>
      <c r="D15" s="79" t="s">
        <v>14</v>
      </c>
      <c r="E15" s="171"/>
      <c r="F15" s="171"/>
      <c r="G15" s="171"/>
      <c r="H15" s="45"/>
      <c r="I15" s="63" t="str">
        <f t="shared" si="3"/>
        <v>◄</v>
      </c>
      <c r="J15" s="124">
        <v>0.13</v>
      </c>
      <c r="K15" s="145">
        <f>IF(N15=0,0,J15/SUM(N$15:N$19))</f>
        <v>0.12871287128712872</v>
      </c>
      <c r="L15" s="143">
        <f>(IF(F15&lt;&gt;"",1/3,0)+IF(G15&lt;&gt;"",2/3,0)+IF(H15&lt;&gt;"",1,0))*K15*K$14*20</f>
        <v>0</v>
      </c>
      <c r="M15" s="12" t="str">
        <f>IF(COUNTBLANK(E15:H15)=3,1,"")</f>
        <v/>
      </c>
      <c r="N15" s="17">
        <f>J15</f>
        <v>0.13</v>
      </c>
      <c r="O15" s="14"/>
      <c r="P15" s="14"/>
      <c r="Q15" s="15">
        <f>IF(E15&lt;&gt;"",0.02,(L15/(K15*J$14*20)))</f>
        <v>0</v>
      </c>
      <c r="R15" s="249"/>
    </row>
    <row r="16" spans="1:18" ht="38.25" customHeight="1" x14ac:dyDescent="0.15">
      <c r="A16" s="101"/>
      <c r="B16" s="87"/>
      <c r="C16" s="83" t="s">
        <v>153</v>
      </c>
      <c r="D16" s="79" t="s">
        <v>14</v>
      </c>
      <c r="E16" s="171"/>
      <c r="F16" s="171"/>
      <c r="G16" s="171"/>
      <c r="H16" s="45"/>
      <c r="I16" s="63" t="str">
        <f t="shared" ref="I16" si="16">(IF(M16="",IF(J16=0,"","◄"),""))</f>
        <v>◄</v>
      </c>
      <c r="J16" s="124">
        <v>0.1</v>
      </c>
      <c r="K16" s="145">
        <f>IF(N16=0,0,J16/SUM(N$15:N$19))</f>
        <v>9.9009900990099015E-2</v>
      </c>
      <c r="L16" s="143">
        <f t="shared" ref="L16" si="17">(IF(F16&lt;&gt;"",1/3,0)+IF(G16&lt;&gt;"",2/3,0)+IF(H16&lt;&gt;"",1,0))*K16*K$14*20</f>
        <v>0</v>
      </c>
      <c r="M16" s="12" t="str">
        <f t="shared" ref="M16" si="18">IF(COUNTBLANK(E16:H16)=3,1,"")</f>
        <v/>
      </c>
      <c r="N16" s="17">
        <f t="shared" ref="N16" si="19">J16</f>
        <v>0.1</v>
      </c>
      <c r="O16" s="14"/>
      <c r="P16" s="14"/>
      <c r="Q16" s="15">
        <f t="shared" ref="Q16" si="20">IF(E16&lt;&gt;"",0.02,(L16/(K16*J$14*20)))</f>
        <v>0</v>
      </c>
      <c r="R16" s="249"/>
    </row>
    <row r="17" spans="1:18" ht="21.5" customHeight="1" x14ac:dyDescent="0.15">
      <c r="A17" s="101"/>
      <c r="B17" s="87"/>
      <c r="C17" s="83" t="s">
        <v>144</v>
      </c>
      <c r="D17" s="79" t="s">
        <v>14</v>
      </c>
      <c r="E17" s="171"/>
      <c r="F17" s="171"/>
      <c r="G17" s="171"/>
      <c r="H17" s="45"/>
      <c r="I17" s="63" t="str">
        <f t="shared" ref="I17" si="21">(IF(M17="",IF(J17=0,"","◄"),""))</f>
        <v>◄</v>
      </c>
      <c r="J17" s="124">
        <v>0.52</v>
      </c>
      <c r="K17" s="145">
        <f>IF(N17=0,0,J17/SUM(N$15:N$19))</f>
        <v>0.51485148514851486</v>
      </c>
      <c r="L17" s="143">
        <f t="shared" ref="L17" si="22">(IF(F17&lt;&gt;"",1/3,0)+IF(G17&lt;&gt;"",2/3,0)+IF(H17&lt;&gt;"",1,0))*K17*K$14*20</f>
        <v>0</v>
      </c>
      <c r="M17" s="12" t="str">
        <f t="shared" ref="M17" si="23">IF(COUNTBLANK(E17:H17)=3,1,"")</f>
        <v/>
      </c>
      <c r="N17" s="17">
        <f t="shared" ref="N17" si="24">J17</f>
        <v>0.52</v>
      </c>
      <c r="O17" s="14"/>
      <c r="P17" s="14"/>
      <c r="Q17" s="15">
        <f t="shared" ref="Q17" si="25">IF(E17&lt;&gt;"",0.02,(L17/(K17*J$14*20)))</f>
        <v>0</v>
      </c>
      <c r="R17" s="249"/>
    </row>
    <row r="18" spans="1:18" ht="21.5" customHeight="1" x14ac:dyDescent="0.15">
      <c r="A18" s="82" t="s">
        <v>125</v>
      </c>
      <c r="B18" s="83" t="s">
        <v>9</v>
      </c>
      <c r="C18" s="83" t="s">
        <v>138</v>
      </c>
      <c r="D18" s="79" t="s">
        <v>14</v>
      </c>
      <c r="E18" s="171"/>
      <c r="F18" s="171"/>
      <c r="G18" s="171"/>
      <c r="H18" s="45"/>
      <c r="I18" s="63" t="str">
        <f t="shared" ref="I18:I19" si="26">(IF(M18="",IF(J18=0,"","◄"),""))</f>
        <v>◄</v>
      </c>
      <c r="J18" s="124">
        <v>0.13</v>
      </c>
      <c r="K18" s="145">
        <f>IF(N18=0,0,J18/SUM(N$15:N$19))</f>
        <v>0.12871287128712872</v>
      </c>
      <c r="L18" s="143">
        <f t="shared" ref="L18:L19" si="27">(IF(F18&lt;&gt;"",1/3,0)+IF(G18&lt;&gt;"",2/3,0)+IF(H18&lt;&gt;"",1,0))*K18*K$14*20</f>
        <v>0</v>
      </c>
      <c r="M18" s="12" t="str">
        <f t="shared" ref="M18:M19" si="28">IF(COUNTBLANK(E18:H18)=3,1,"")</f>
        <v/>
      </c>
      <c r="N18" s="17">
        <f t="shared" ref="N18:N19" si="29">J18</f>
        <v>0.13</v>
      </c>
      <c r="O18" s="14"/>
      <c r="P18" s="14"/>
      <c r="Q18" s="15">
        <f t="shared" ref="Q18:Q19" si="30">IF(E18&lt;&gt;"",0.02,(L18/(K18*J$14*20)))</f>
        <v>0</v>
      </c>
      <c r="R18" s="249"/>
    </row>
    <row r="19" spans="1:18" ht="21.5" customHeight="1" thickBot="1" x14ac:dyDescent="0.2">
      <c r="A19" s="82" t="s">
        <v>126</v>
      </c>
      <c r="B19" s="83" t="s">
        <v>10</v>
      </c>
      <c r="C19" s="83" t="s">
        <v>139</v>
      </c>
      <c r="D19" s="79" t="s">
        <v>14</v>
      </c>
      <c r="E19" s="171"/>
      <c r="F19" s="171"/>
      <c r="G19" s="171"/>
      <c r="H19" s="45"/>
      <c r="I19" s="63" t="str">
        <f t="shared" si="26"/>
        <v>◄</v>
      </c>
      <c r="J19" s="124">
        <v>0.13</v>
      </c>
      <c r="K19" s="145">
        <f>IF(N19=0,0,J19/SUM(N$15:N$19))</f>
        <v>0.12871287128712872</v>
      </c>
      <c r="L19" s="143">
        <f t="shared" si="27"/>
        <v>0</v>
      </c>
      <c r="M19" s="12" t="str">
        <f t="shared" si="28"/>
        <v/>
      </c>
      <c r="N19" s="17">
        <f t="shared" si="29"/>
        <v>0.13</v>
      </c>
      <c r="O19" s="14"/>
      <c r="P19" s="14"/>
      <c r="Q19" s="15">
        <f t="shared" si="30"/>
        <v>0</v>
      </c>
      <c r="R19" s="249"/>
    </row>
    <row r="20" spans="1:18" ht="21.5" customHeight="1" x14ac:dyDescent="0.15">
      <c r="A20" s="253" t="s">
        <v>57</v>
      </c>
      <c r="B20" s="254"/>
      <c r="C20" s="254"/>
      <c r="D20" s="254"/>
      <c r="E20" s="254"/>
      <c r="F20" s="254"/>
      <c r="G20" s="254"/>
      <c r="H20" s="255"/>
      <c r="I20" s="63"/>
      <c r="J20" s="123">
        <v>0.15</v>
      </c>
      <c r="K20" s="144">
        <f>IF(K$5=0,J20/(J$8+J$14+J$20+J$25),J20)</f>
        <v>0.15</v>
      </c>
      <c r="L20" s="142">
        <f>SUM(L21:L24)</f>
        <v>0</v>
      </c>
      <c r="M20" s="12"/>
      <c r="N20" s="16"/>
      <c r="O20" s="14"/>
      <c r="P20" s="14"/>
      <c r="Q20" s="15"/>
      <c r="R20" s="244"/>
    </row>
    <row r="21" spans="1:18" ht="39" customHeight="1" x14ac:dyDescent="0.15">
      <c r="A21" s="100" t="s">
        <v>127</v>
      </c>
      <c r="B21" s="99"/>
      <c r="C21" s="83" t="s">
        <v>145</v>
      </c>
      <c r="D21" s="79" t="s">
        <v>14</v>
      </c>
      <c r="E21" s="172"/>
      <c r="F21" s="172"/>
      <c r="G21" s="172"/>
      <c r="H21" s="45"/>
      <c r="I21" s="63" t="str">
        <f t="shared" si="3"/>
        <v>◄</v>
      </c>
      <c r="J21" s="124">
        <v>0.25</v>
      </c>
      <c r="K21" s="145">
        <f>IF(N21=0,0,J21/SUM(N$21:N$24))</f>
        <v>0.25</v>
      </c>
      <c r="L21" s="143">
        <f>(IF(F21&lt;&gt;"",1/3,0)+IF(G21&lt;&gt;"",2/3,0)+IF(H21&lt;&gt;"",1,0))*K21*K$20*20</f>
        <v>0</v>
      </c>
      <c r="M21" s="12" t="str">
        <f t="shared" ref="M21:M24" si="31">IF(COUNTBLANK(E21:H21)=3,1,"")</f>
        <v/>
      </c>
      <c r="N21" s="17">
        <f t="shared" ref="N21:N24" si="32">J21</f>
        <v>0.25</v>
      </c>
      <c r="O21" s="14"/>
      <c r="P21" s="14"/>
      <c r="Q21" s="15">
        <f t="shared" ref="Q21:Q24" si="33">IF(E21&lt;&gt;"",0.02,(L21/(K21*J$14*20)))</f>
        <v>0</v>
      </c>
      <c r="R21" s="245"/>
    </row>
    <row r="22" spans="1:18" ht="21.5" customHeight="1" thickBot="1" x14ac:dyDescent="0.2">
      <c r="A22" s="82" t="s">
        <v>128</v>
      </c>
      <c r="B22" s="86" t="s">
        <v>11</v>
      </c>
      <c r="C22" s="83" t="s">
        <v>154</v>
      </c>
      <c r="D22" s="79" t="s">
        <v>14</v>
      </c>
      <c r="E22" s="44"/>
      <c r="F22" s="44"/>
      <c r="G22" s="44"/>
      <c r="H22" s="45"/>
      <c r="I22" s="63" t="str">
        <f t="shared" si="3"/>
        <v>◄</v>
      </c>
      <c r="J22" s="124">
        <v>0.25</v>
      </c>
      <c r="K22" s="145">
        <f>IF(N22=0,0,J22/SUM(N$21:N$24))</f>
        <v>0.25</v>
      </c>
      <c r="L22" s="143">
        <f t="shared" ref="L22" si="34">(IF(F22&lt;&gt;"",1/3,0)+IF(G22&lt;&gt;"",2/3,0)+IF(H22&lt;&gt;"",1,0))*K22*K$20*20</f>
        <v>0</v>
      </c>
      <c r="M22" s="12" t="str">
        <f t="shared" si="31"/>
        <v/>
      </c>
      <c r="N22" s="17">
        <f t="shared" si="32"/>
        <v>0.25</v>
      </c>
      <c r="O22" s="14"/>
      <c r="P22" s="14"/>
      <c r="Q22" s="15">
        <f t="shared" si="33"/>
        <v>0</v>
      </c>
      <c r="R22" s="245"/>
    </row>
    <row r="23" spans="1:18" ht="29.25" customHeight="1" x14ac:dyDescent="0.15">
      <c r="A23" s="82"/>
      <c r="B23" s="136"/>
      <c r="C23" s="83" t="s">
        <v>155</v>
      </c>
      <c r="D23" s="79" t="s">
        <v>14</v>
      </c>
      <c r="E23" s="44"/>
      <c r="F23" s="44"/>
      <c r="G23" s="44"/>
      <c r="H23" s="45"/>
      <c r="I23" s="63" t="str">
        <f t="shared" ref="I23:I24" si="35">(IF(M23="",IF(J23=0,"","◄"),""))</f>
        <v>◄</v>
      </c>
      <c r="J23" s="124">
        <v>0.25</v>
      </c>
      <c r="K23" s="145">
        <f>IF(N23=0,0,J23/SUM(N$21:N$24))</f>
        <v>0.25</v>
      </c>
      <c r="L23" s="143">
        <f t="shared" ref="L23:L24" si="36">(IF(F23&lt;&gt;"",1/3,0)+IF(G23&lt;&gt;"",2/3,0)+IF(H23&lt;&gt;"",1,0))*K23*K$20*20</f>
        <v>0</v>
      </c>
      <c r="M23" s="12" t="str">
        <f t="shared" si="31"/>
        <v/>
      </c>
      <c r="N23" s="17">
        <f t="shared" si="32"/>
        <v>0.25</v>
      </c>
      <c r="O23" s="14"/>
      <c r="P23" s="14"/>
      <c r="Q23" s="15">
        <f t="shared" si="33"/>
        <v>0</v>
      </c>
      <c r="R23" s="245"/>
    </row>
    <row r="24" spans="1:18" ht="21.5" customHeight="1" thickBot="1" x14ac:dyDescent="0.2">
      <c r="A24" s="82"/>
      <c r="B24" s="136"/>
      <c r="C24" s="83" t="s">
        <v>137</v>
      </c>
      <c r="D24" s="79" t="s">
        <v>14</v>
      </c>
      <c r="E24" s="44"/>
      <c r="F24" s="44"/>
      <c r="G24" s="44"/>
      <c r="H24" s="45"/>
      <c r="I24" s="63" t="str">
        <f t="shared" si="35"/>
        <v>◄</v>
      </c>
      <c r="J24" s="124">
        <v>0.25</v>
      </c>
      <c r="K24" s="145">
        <f>IF(N24=0,0,J24/SUM(N$21:N$24))</f>
        <v>0.25</v>
      </c>
      <c r="L24" s="143">
        <f t="shared" si="36"/>
        <v>0</v>
      </c>
      <c r="M24" s="12" t="str">
        <f t="shared" si="31"/>
        <v/>
      </c>
      <c r="N24" s="17">
        <f t="shared" si="32"/>
        <v>0.25</v>
      </c>
      <c r="O24" s="14"/>
      <c r="P24" s="14"/>
      <c r="Q24" s="15">
        <f t="shared" si="33"/>
        <v>0</v>
      </c>
      <c r="R24" s="245"/>
    </row>
    <row r="25" spans="1:18" ht="21.5" customHeight="1" x14ac:dyDescent="0.15">
      <c r="A25" s="253" t="s">
        <v>62</v>
      </c>
      <c r="B25" s="254"/>
      <c r="C25" s="254"/>
      <c r="D25" s="254"/>
      <c r="E25" s="254"/>
      <c r="F25" s="254"/>
      <c r="G25" s="254"/>
      <c r="H25" s="255"/>
      <c r="I25" s="63"/>
      <c r="J25" s="123">
        <v>0.3</v>
      </c>
      <c r="K25" s="144">
        <f>IF(K$5=0,J25/(J$8+J$14+J$20+J$25),J25)</f>
        <v>0.3</v>
      </c>
      <c r="L25" s="142">
        <f>SUM(L26:L31)</f>
        <v>0</v>
      </c>
      <c r="M25" s="12"/>
      <c r="N25" s="17"/>
      <c r="O25" s="14"/>
      <c r="P25" s="14"/>
      <c r="Q25" s="15"/>
      <c r="R25" s="245"/>
    </row>
    <row r="26" spans="1:18" ht="42" customHeight="1" x14ac:dyDescent="0.15">
      <c r="A26" s="82" t="s">
        <v>129</v>
      </c>
      <c r="B26" s="141"/>
      <c r="C26" s="83" t="s">
        <v>146</v>
      </c>
      <c r="D26" s="57" t="s">
        <v>14</v>
      </c>
      <c r="E26" s="44"/>
      <c r="F26" s="44"/>
      <c r="G26" s="44"/>
      <c r="H26" s="45"/>
      <c r="I26" s="63" t="str">
        <f t="shared" si="3"/>
        <v>◄</v>
      </c>
      <c r="J26" s="124">
        <v>0.22</v>
      </c>
      <c r="K26" s="145">
        <f>IF(N26=0,0,J26/SUM(N$26:N$31))</f>
        <v>0.22</v>
      </c>
      <c r="L26" s="143">
        <f>(IF(F26&lt;&gt;"",1/3,0)+IF(G26&lt;&gt;"",2/3,0)+IF(H26&lt;&gt;"",1,0))*K26*K$25*20</f>
        <v>0</v>
      </c>
      <c r="M26" s="12" t="str">
        <f>IF(COUNTBLANK(E26:H26)=3,1,"")</f>
        <v/>
      </c>
      <c r="N26" s="17">
        <f>J26</f>
        <v>0.22</v>
      </c>
      <c r="O26" s="14"/>
      <c r="P26" s="14"/>
      <c r="Q26" s="15">
        <f>IF(E26&lt;&gt;"",0.02,(L26/(K26*J$25*20)))</f>
        <v>0</v>
      </c>
      <c r="R26" s="245"/>
    </row>
    <row r="27" spans="1:18" ht="22.5" customHeight="1" x14ac:dyDescent="0.15">
      <c r="A27" s="138"/>
      <c r="B27" s="148"/>
      <c r="C27" s="139" t="s">
        <v>140</v>
      </c>
      <c r="D27" s="57" t="s">
        <v>14</v>
      </c>
      <c r="E27" s="44"/>
      <c r="F27" s="44"/>
      <c r="G27" s="44"/>
      <c r="H27" s="45"/>
      <c r="I27" s="63" t="str">
        <f t="shared" ref="I27:I31" si="37">(IF(M27="",IF(J27=0,"","◄"),""))</f>
        <v>◄</v>
      </c>
      <c r="J27" s="124">
        <v>0.22</v>
      </c>
      <c r="K27" s="145">
        <f t="shared" ref="K27:K30" si="38">IF(N27=0,0,J27/SUM(N$26:N$31))</f>
        <v>0.22</v>
      </c>
      <c r="L27" s="143">
        <f t="shared" ref="L27:L30" si="39">(IF(F27&lt;&gt;"",1/3,0)+IF(G27&lt;&gt;"",2/3,0)+IF(H27&lt;&gt;"",1,0))*K27*K$25*20</f>
        <v>0</v>
      </c>
      <c r="M27" s="12" t="str">
        <f t="shared" ref="M27:M30" si="40">IF(COUNTBLANK(E27:H27)=3,1,"")</f>
        <v/>
      </c>
      <c r="N27" s="17">
        <f t="shared" ref="N27:N30" si="41">J27</f>
        <v>0.22</v>
      </c>
      <c r="O27" s="14"/>
      <c r="P27" s="14"/>
      <c r="Q27" s="15">
        <f t="shared" ref="Q27:Q31" si="42">IF(E27&lt;&gt;"",0.02,(L27/(K27*J$25*20)))</f>
        <v>0</v>
      </c>
      <c r="R27" s="245"/>
    </row>
    <row r="28" spans="1:18" ht="22.5" customHeight="1" x14ac:dyDescent="0.15">
      <c r="A28" s="138"/>
      <c r="B28" s="148"/>
      <c r="C28" s="139" t="s">
        <v>141</v>
      </c>
      <c r="D28" s="57" t="s">
        <v>14</v>
      </c>
      <c r="E28" s="44"/>
      <c r="F28" s="44"/>
      <c r="G28" s="44"/>
      <c r="H28" s="45"/>
      <c r="I28" s="63" t="str">
        <f t="shared" si="37"/>
        <v>◄</v>
      </c>
      <c r="J28" s="124">
        <v>0.13</v>
      </c>
      <c r="K28" s="145">
        <f t="shared" si="38"/>
        <v>0.13</v>
      </c>
      <c r="L28" s="143">
        <f t="shared" si="39"/>
        <v>0</v>
      </c>
      <c r="M28" s="12" t="str">
        <f t="shared" si="40"/>
        <v/>
      </c>
      <c r="N28" s="17">
        <f t="shared" si="41"/>
        <v>0.13</v>
      </c>
      <c r="O28" s="14"/>
      <c r="P28" s="14"/>
      <c r="Q28" s="15">
        <f t="shared" si="42"/>
        <v>0</v>
      </c>
      <c r="R28" s="245"/>
    </row>
    <row r="29" spans="1:18" ht="22.5" customHeight="1" x14ac:dyDescent="0.15">
      <c r="A29" s="138"/>
      <c r="B29" s="148"/>
      <c r="C29" s="139" t="s">
        <v>142</v>
      </c>
      <c r="D29" s="57" t="s">
        <v>14</v>
      </c>
      <c r="E29" s="44"/>
      <c r="F29" s="44"/>
      <c r="G29" s="44"/>
      <c r="H29" s="45"/>
      <c r="I29" s="63" t="str">
        <f t="shared" si="37"/>
        <v>◄</v>
      </c>
      <c r="J29" s="124">
        <v>0.17</v>
      </c>
      <c r="K29" s="145">
        <f t="shared" si="38"/>
        <v>0.17</v>
      </c>
      <c r="L29" s="143">
        <f t="shared" si="39"/>
        <v>0</v>
      </c>
      <c r="M29" s="12" t="str">
        <f t="shared" si="40"/>
        <v/>
      </c>
      <c r="N29" s="17">
        <f t="shared" si="41"/>
        <v>0.17</v>
      </c>
      <c r="O29" s="14"/>
      <c r="P29" s="14"/>
      <c r="Q29" s="15">
        <f t="shared" si="42"/>
        <v>0</v>
      </c>
      <c r="R29" s="245"/>
    </row>
    <row r="30" spans="1:18" ht="40.5" customHeight="1" x14ac:dyDescent="0.15">
      <c r="A30" s="138"/>
      <c r="B30" s="148"/>
      <c r="C30" s="139" t="s">
        <v>147</v>
      </c>
      <c r="D30" s="57" t="s">
        <v>14</v>
      </c>
      <c r="E30" s="44"/>
      <c r="F30" s="44"/>
      <c r="G30" s="44"/>
      <c r="H30" s="45"/>
      <c r="I30" s="63" t="str">
        <f t="shared" si="37"/>
        <v>◄</v>
      </c>
      <c r="J30" s="124">
        <v>0.13</v>
      </c>
      <c r="K30" s="145">
        <f t="shared" si="38"/>
        <v>0.13</v>
      </c>
      <c r="L30" s="143">
        <f t="shared" si="39"/>
        <v>0</v>
      </c>
      <c r="M30" s="12" t="str">
        <f t="shared" si="40"/>
        <v/>
      </c>
      <c r="N30" s="17">
        <f t="shared" si="41"/>
        <v>0.13</v>
      </c>
      <c r="O30" s="14"/>
      <c r="P30" s="14"/>
      <c r="Q30" s="15">
        <f t="shared" si="42"/>
        <v>0</v>
      </c>
      <c r="R30" s="245"/>
    </row>
    <row r="31" spans="1:18" ht="48.75" customHeight="1" thickBot="1" x14ac:dyDescent="0.2">
      <c r="A31" s="84"/>
      <c r="B31" s="86"/>
      <c r="C31" s="85" t="s">
        <v>148</v>
      </c>
      <c r="D31" s="68" t="s">
        <v>14</v>
      </c>
      <c r="E31" s="46"/>
      <c r="F31" s="46"/>
      <c r="G31" s="46"/>
      <c r="H31" s="47"/>
      <c r="I31" s="63" t="str">
        <f t="shared" si="37"/>
        <v>◄</v>
      </c>
      <c r="J31" s="122">
        <v>0.13</v>
      </c>
      <c r="K31" s="146">
        <f>IF(N31=0,0,J31/SUM(N$26:N$31))</f>
        <v>0.13</v>
      </c>
      <c r="L31" s="168">
        <f>(IF(F31&lt;&gt;"",1/3,0)+IF(G31&lt;&gt;"",2/3,0)+IF(H31&lt;&gt;"",1,0))*K31*K$25*20</f>
        <v>0</v>
      </c>
      <c r="M31" s="12" t="str">
        <f>IF(COUNTBLANK(E31:H31)=3,1,"")</f>
        <v/>
      </c>
      <c r="N31" s="17">
        <f>J31</f>
        <v>0.13</v>
      </c>
      <c r="O31" s="14"/>
      <c r="P31" s="14"/>
      <c r="Q31" s="15">
        <f t="shared" si="42"/>
        <v>0</v>
      </c>
      <c r="R31" s="246"/>
    </row>
    <row r="32" spans="1:18" ht="37.5" customHeight="1" x14ac:dyDescent="0.15">
      <c r="A32" s="256" t="s">
        <v>97</v>
      </c>
      <c r="B32" s="257"/>
      <c r="C32" s="257"/>
      <c r="D32" s="257"/>
      <c r="E32" s="257"/>
      <c r="F32" s="257"/>
      <c r="G32" s="257"/>
      <c r="H32" s="257"/>
      <c r="I32" s="18"/>
      <c r="J32" s="69">
        <f>SUM(J5,J8,J14,J20,J25)</f>
        <v>1</v>
      </c>
      <c r="K32" s="69">
        <f>SUM(K5,K8,K14,K20,K25)</f>
        <v>1</v>
      </c>
      <c r="L32" s="81">
        <f>SUM(L5,L8,L14,L20,L25)</f>
        <v>0</v>
      </c>
      <c r="M32" s="12"/>
      <c r="N32" s="12"/>
      <c r="O32" s="14"/>
      <c r="P32" s="14"/>
      <c r="Q32" s="15"/>
      <c r="R32" s="21"/>
    </row>
    <row r="33" spans="1:18" ht="18" customHeight="1" thickBot="1" x14ac:dyDescent="0.2">
      <c r="A33" s="125"/>
      <c r="B33" s="126"/>
      <c r="C33" s="126"/>
      <c r="D33" s="126"/>
      <c r="E33" s="126"/>
      <c r="F33" s="126"/>
      <c r="G33" s="126"/>
      <c r="H33" s="126"/>
      <c r="I33" s="127">
        <f>COUNTIF(I5:I31,"=◄")</f>
        <v>22</v>
      </c>
      <c r="J33" s="69"/>
      <c r="K33" s="69"/>
      <c r="L33" s="81"/>
      <c r="M33" s="12"/>
      <c r="N33" s="12"/>
      <c r="O33" s="14"/>
      <c r="P33" s="14"/>
      <c r="Q33" s="15"/>
      <c r="R33" s="21"/>
    </row>
    <row r="34" spans="1:18" ht="23.25" customHeight="1" thickBot="1" x14ac:dyDescent="0.2">
      <c r="A34" s="203" t="s">
        <v>8</v>
      </c>
      <c r="B34" s="204"/>
      <c r="C34" s="204"/>
      <c r="D34" s="204"/>
      <c r="E34" s="22"/>
      <c r="F34" s="188">
        <f>L20+L8+L5+L14+L25</f>
        <v>0</v>
      </c>
      <c r="G34" s="189"/>
      <c r="H34" s="190" t="s">
        <v>2</v>
      </c>
      <c r="I34" s="190"/>
      <c r="J34" s="191"/>
      <c r="K34" s="232" t="s">
        <v>136</v>
      </c>
      <c r="L34" s="233"/>
      <c r="M34" s="233"/>
      <c r="N34" s="233"/>
      <c r="O34" s="233"/>
      <c r="P34" s="233"/>
      <c r="Q34" s="233"/>
      <c r="R34" s="234"/>
    </row>
    <row r="35" spans="1:18" ht="40.25" customHeight="1" thickBot="1" x14ac:dyDescent="0.2">
      <c r="A35" s="205" t="s">
        <v>21</v>
      </c>
      <c r="B35" s="206"/>
      <c r="C35" s="206"/>
      <c r="D35" s="206"/>
      <c r="E35" s="22"/>
      <c r="F35" s="209"/>
      <c r="G35" s="210"/>
      <c r="H35" s="210"/>
      <c r="I35" s="210"/>
      <c r="J35" s="43" t="s">
        <v>3</v>
      </c>
      <c r="K35" s="163"/>
      <c r="L35" s="163"/>
      <c r="M35" s="163"/>
      <c r="N35" s="163"/>
      <c r="O35" s="163"/>
      <c r="P35" s="163"/>
      <c r="Q35" s="163"/>
      <c r="R35" s="164"/>
    </row>
    <row r="36" spans="1:18" ht="15" thickBot="1" x14ac:dyDescent="0.2">
      <c r="A36" s="186"/>
      <c r="B36" s="187"/>
      <c r="C36" s="187"/>
      <c r="D36" s="187"/>
      <c r="E36" s="187"/>
      <c r="F36" s="187"/>
      <c r="G36" s="187"/>
      <c r="H36" s="187"/>
      <c r="I36" s="187"/>
      <c r="J36" s="187"/>
      <c r="K36" s="19"/>
      <c r="L36" s="20"/>
      <c r="M36" s="12"/>
      <c r="N36" s="12"/>
      <c r="O36" s="14"/>
      <c r="P36" s="14"/>
      <c r="Q36" s="15"/>
      <c r="R36" s="21"/>
    </row>
    <row r="37" spans="1:18" ht="21.75" customHeight="1" x14ac:dyDescent="0.15">
      <c r="A37" s="180" t="s">
        <v>4</v>
      </c>
      <c r="B37" s="181"/>
      <c r="C37" s="181"/>
      <c r="D37" s="182"/>
      <c r="E37" s="23"/>
      <c r="F37" s="216" t="s">
        <v>19</v>
      </c>
      <c r="G37" s="217"/>
      <c r="H37" s="217"/>
      <c r="I37" s="225" t="s">
        <v>22</v>
      </c>
      <c r="J37" s="226"/>
      <c r="K37" s="19"/>
      <c r="L37" s="20"/>
      <c r="M37" s="12"/>
      <c r="N37" s="12"/>
      <c r="O37" s="14"/>
      <c r="P37" s="14"/>
      <c r="Q37" s="15"/>
      <c r="R37" s="21"/>
    </row>
    <row r="38" spans="1:18" ht="84.5" customHeight="1" thickBot="1" x14ac:dyDescent="0.2">
      <c r="A38" s="183" t="s">
        <v>25</v>
      </c>
      <c r="B38" s="184"/>
      <c r="C38" s="184"/>
      <c r="D38" s="185"/>
      <c r="E38" s="23"/>
      <c r="F38" s="218">
        <f>SUM(N26:N31)*K25+SUM(N21:N24)*K20+SUM(N15:N19)*K14+SUM(N9:N13)*K8+SUM(N6:N7)*K5</f>
        <v>1.0039999999999998</v>
      </c>
      <c r="G38" s="219"/>
      <c r="H38" s="219"/>
      <c r="I38" s="227"/>
      <c r="J38" s="228"/>
      <c r="K38" s="19"/>
      <c r="L38" s="20"/>
      <c r="M38" s="12"/>
      <c r="N38" s="12"/>
      <c r="O38" s="14"/>
      <c r="P38" s="14"/>
      <c r="Q38" s="15"/>
      <c r="R38" s="21"/>
    </row>
    <row r="39" spans="1:18" ht="20" customHeight="1" thickBot="1" x14ac:dyDescent="0.2">
      <c r="A39" s="24"/>
      <c r="B39" s="23"/>
      <c r="C39" s="23"/>
      <c r="D39" s="25"/>
      <c r="E39" s="25"/>
      <c r="F39" s="220" t="str">
        <f>IF(F38&gt;65%,"CORRECT","INCORRECT")</f>
        <v>CORRECT</v>
      </c>
      <c r="G39" s="221"/>
      <c r="H39" s="221"/>
      <c r="I39" s="229"/>
      <c r="J39" s="230"/>
      <c r="K39" s="19"/>
      <c r="L39" s="20"/>
      <c r="M39" s="12"/>
      <c r="N39" s="12"/>
      <c r="O39" s="14"/>
      <c r="P39" s="14"/>
      <c r="Q39" s="15"/>
      <c r="R39" s="21"/>
    </row>
    <row r="40" spans="1:18" ht="22.5" customHeight="1" thickBot="1" x14ac:dyDescent="0.2">
      <c r="A40" s="214" t="s">
        <v>5</v>
      </c>
      <c r="B40" s="215"/>
      <c r="C40" s="129"/>
      <c r="D40" s="42" t="s">
        <v>6</v>
      </c>
      <c r="E40" s="26"/>
      <c r="G40" s="27"/>
      <c r="H40" s="27"/>
      <c r="I40" s="27"/>
      <c r="J40" s="14"/>
      <c r="K40" s="19"/>
      <c r="L40" s="20"/>
      <c r="M40" s="12"/>
      <c r="N40" s="12"/>
      <c r="O40" s="14"/>
      <c r="P40" s="14"/>
      <c r="Q40" s="15"/>
      <c r="R40" s="21"/>
    </row>
    <row r="41" spans="1:18" ht="26" customHeight="1" thickBot="1" x14ac:dyDescent="0.2">
      <c r="A41" s="48"/>
      <c r="B41" s="49"/>
      <c r="C41" s="130"/>
      <c r="D41" s="50"/>
      <c r="E41" s="28"/>
      <c r="F41" s="211" t="s">
        <v>7</v>
      </c>
      <c r="G41" s="212"/>
      <c r="H41" s="212"/>
      <c r="I41" s="212"/>
      <c r="J41" s="213"/>
      <c r="K41" s="19"/>
      <c r="L41" s="20"/>
      <c r="M41" s="12"/>
      <c r="N41" s="12"/>
      <c r="O41" s="14"/>
      <c r="P41" s="14"/>
      <c r="Q41" s="15"/>
      <c r="R41" s="21"/>
    </row>
    <row r="42" spans="1:18" ht="26" customHeight="1" x14ac:dyDescent="0.15">
      <c r="A42" s="48"/>
      <c r="B42" s="49"/>
      <c r="C42" s="130"/>
      <c r="D42" s="50"/>
      <c r="E42" s="28"/>
      <c r="F42" s="192"/>
      <c r="G42" s="193"/>
      <c r="H42" s="193"/>
      <c r="I42" s="193"/>
      <c r="J42" s="194"/>
      <c r="K42" s="19"/>
      <c r="L42" s="20"/>
      <c r="M42" s="12"/>
      <c r="N42" s="12"/>
      <c r="O42" s="14"/>
      <c r="P42" s="14"/>
      <c r="Q42" s="15"/>
      <c r="R42" s="21"/>
    </row>
    <row r="43" spans="1:18" ht="26" customHeight="1" x14ac:dyDescent="0.15">
      <c r="A43" s="48"/>
      <c r="B43" s="51"/>
      <c r="C43" s="131"/>
      <c r="D43" s="50"/>
      <c r="E43" s="28"/>
      <c r="F43" s="195"/>
      <c r="G43" s="196"/>
      <c r="H43" s="196"/>
      <c r="I43" s="196"/>
      <c r="J43" s="197"/>
      <c r="K43" s="19"/>
      <c r="L43" s="20"/>
      <c r="M43" s="12"/>
      <c r="N43" s="12"/>
      <c r="O43" s="14"/>
      <c r="P43" s="14"/>
      <c r="Q43" s="15"/>
      <c r="R43" s="21"/>
    </row>
    <row r="44" spans="1:18" ht="26" customHeight="1" thickBot="1" x14ac:dyDescent="0.2">
      <c r="A44" s="48"/>
      <c r="B44" s="49"/>
      <c r="C44" s="130"/>
      <c r="D44" s="50"/>
      <c r="E44" s="28"/>
      <c r="F44" s="198"/>
      <c r="G44" s="199"/>
      <c r="H44" s="199"/>
      <c r="I44" s="199"/>
      <c r="J44" s="200"/>
      <c r="K44" s="19"/>
      <c r="L44" s="20"/>
      <c r="M44" s="12"/>
      <c r="N44" s="12"/>
      <c r="O44" s="14"/>
      <c r="P44" s="14"/>
      <c r="Q44" s="15"/>
      <c r="R44" s="21"/>
    </row>
    <row r="45" spans="1:18" ht="26" customHeight="1" thickBot="1" x14ac:dyDescent="0.2">
      <c r="A45" s="175"/>
      <c r="B45" s="176"/>
      <c r="C45" s="132"/>
      <c r="D45" s="52"/>
      <c r="E45" s="29"/>
      <c r="F45" s="30"/>
      <c r="G45" s="30"/>
      <c r="H45" s="30"/>
      <c r="I45" s="30"/>
      <c r="J45" s="30"/>
      <c r="K45" s="30"/>
      <c r="L45" s="31"/>
      <c r="M45" s="32"/>
      <c r="N45" s="32"/>
      <c r="O45" s="33"/>
      <c r="P45" s="33"/>
      <c r="Q45" s="34"/>
      <c r="R45" s="35"/>
    </row>
  </sheetData>
  <sheetProtection algorithmName="SHA-512" hashValue="6IKnbWERz1eugcpk7ycRYq8nDIwEQVk7ehloLZeUx1FtR3XQVylQeAVZb6J78tuzIZIMRZ+pqe4Zr4ACBgU+Fw==" saltValue="XMGLONMuZSBQ4IO5LnKq6w==" spinCount="100000" sheet="1" objects="1" scenarios="1"/>
  <customSheetViews>
    <customSheetView guid="{5A7009BC-1B80-4E29-8274-5A932573CA65}" scale="70" fitToPage="1" printArea="1" hiddenColumns="1">
      <pane ySplit="2" topLeftCell="A3" activePane="bottomLeft" state="frozenSplit"/>
      <selection pane="bottomLeft" activeCell="P1" sqref="L1:P1048576"/>
      <pageMargins left="0.7" right="0.7" top="0.75" bottom="0.75" header="0.3" footer="0.3"/>
      <pageSetup paperSize="8" scale="81" orientation="landscape"/>
    </customSheetView>
    <customSheetView guid="{7703CAD1-E342-409D-A203-3F256855321A}" scale="70" fitToPage="1" printArea="1" hiddenColumns="1">
      <pane ySplit="2" topLeftCell="A3" activePane="bottomLeft" state="frozenSplit"/>
      <selection pane="bottomLeft" activeCell="G6" sqref="G6"/>
      <pageMargins left="0.7" right="0.7" top="0.75" bottom="0.75" header="0.3" footer="0.3"/>
      <pageSetup paperSize="8" scale="81" orientation="landscape"/>
    </customSheetView>
  </customSheetViews>
  <mergeCells count="32">
    <mergeCell ref="A14:H14"/>
    <mergeCell ref="R14:R19"/>
    <mergeCell ref="D1:L1"/>
    <mergeCell ref="A5:H5"/>
    <mergeCell ref="A8:H8"/>
    <mergeCell ref="R8:R13"/>
    <mergeCell ref="R5:R7"/>
    <mergeCell ref="A1:A3"/>
    <mergeCell ref="D3:L3"/>
    <mergeCell ref="R1:R3"/>
    <mergeCell ref="D2:L2"/>
    <mergeCell ref="R20:R31"/>
    <mergeCell ref="K34:R34"/>
    <mergeCell ref="A40:B40"/>
    <mergeCell ref="A20:H20"/>
    <mergeCell ref="A32:H32"/>
    <mergeCell ref="A34:D34"/>
    <mergeCell ref="F34:G34"/>
    <mergeCell ref="H34:J34"/>
    <mergeCell ref="F41:J41"/>
    <mergeCell ref="F42:J44"/>
    <mergeCell ref="A45:B45"/>
    <mergeCell ref="A25:H25"/>
    <mergeCell ref="A36:J36"/>
    <mergeCell ref="A37:D37"/>
    <mergeCell ref="F37:H37"/>
    <mergeCell ref="I37:J39"/>
    <mergeCell ref="A38:D38"/>
    <mergeCell ref="F38:H38"/>
    <mergeCell ref="F39:H39"/>
    <mergeCell ref="A35:D35"/>
    <mergeCell ref="F35:I35"/>
  </mergeCells>
  <phoneticPr fontId="43" type="noConversion"/>
  <conditionalFormatting sqref="F38">
    <cfRule type="cellIs" dxfId="2" priority="3" operator="lessThanOrEqual">
      <formula>0.65</formula>
    </cfRule>
    <cfRule type="cellIs" dxfId="1" priority="4" operator="greaterThan">
      <formula>0.65</formula>
    </cfRule>
  </conditionalFormatting>
  <conditionalFormatting sqref="F34:G34">
    <cfRule type="expression" dxfId="0" priority="1">
      <formula>$I$33&lt;&gt;0</formula>
    </cfRule>
  </conditionalFormatting>
  <pageMargins left="0.25" right="0.25" top="0.75" bottom="0.75" header="0.3" footer="0.3"/>
  <pageSetup paperSize="9" scale="53" orientation="landscape"/>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1:B13"/>
  <sheetViews>
    <sheetView showGridLines="0" topLeftCell="A2" zoomScale="55" zoomScaleNormal="55" zoomScaleSheetLayoutView="50" zoomScalePageLayoutView="55" workbookViewId="0">
      <selection activeCell="A9" sqref="A9:B9"/>
    </sheetView>
  </sheetViews>
  <sheetFormatPr baseColWidth="10" defaultColWidth="11.5" defaultRowHeight="20" x14ac:dyDescent="0.2"/>
  <cols>
    <col min="1" max="1" width="66.1640625" style="54" customWidth="1"/>
    <col min="2" max="2" width="100" style="56" customWidth="1"/>
    <col min="3" max="5" width="11.5" style="54"/>
    <col min="6" max="7" width="19.33203125" style="54" customWidth="1"/>
    <col min="8" max="16384" width="11.5" style="54"/>
  </cols>
  <sheetData>
    <row r="1" spans="1:2" ht="74.5" customHeight="1" thickBot="1" x14ac:dyDescent="0.25">
      <c r="A1" s="266" t="s">
        <v>150</v>
      </c>
      <c r="B1" s="267"/>
    </row>
    <row r="2" spans="1:2" ht="375.5" customHeight="1" x14ac:dyDescent="0.2">
      <c r="A2" s="70"/>
      <c r="B2" s="71"/>
    </row>
    <row r="3" spans="1:2" s="55" customFormat="1" ht="49.25" customHeight="1" thickBot="1" x14ac:dyDescent="0.25">
      <c r="A3" s="72" t="s">
        <v>0</v>
      </c>
      <c r="B3" s="73" t="s">
        <v>1</v>
      </c>
    </row>
    <row r="4" spans="1:2" ht="23" x14ac:dyDescent="0.2">
      <c r="A4" s="268" t="s">
        <v>73</v>
      </c>
      <c r="B4" s="269"/>
    </row>
    <row r="5" spans="1:2" ht="62.25" customHeight="1" thickBot="1" x14ac:dyDescent="0.25">
      <c r="A5" s="94" t="s">
        <v>86</v>
      </c>
      <c r="B5" s="95" t="s">
        <v>76</v>
      </c>
    </row>
    <row r="6" spans="1:2" ht="49" thickBot="1" x14ac:dyDescent="0.25">
      <c r="A6" s="94" t="s">
        <v>87</v>
      </c>
      <c r="B6" s="270" t="s">
        <v>82</v>
      </c>
    </row>
    <row r="7" spans="1:2" ht="87" customHeight="1" thickBot="1" x14ac:dyDescent="0.25">
      <c r="A7" s="94" t="s">
        <v>88</v>
      </c>
      <c r="B7" s="271"/>
    </row>
    <row r="8" spans="1:2" ht="65.25" customHeight="1" thickBot="1" x14ac:dyDescent="0.25">
      <c r="A8" s="94" t="s">
        <v>157</v>
      </c>
      <c r="B8" s="95" t="s">
        <v>98</v>
      </c>
    </row>
    <row r="9" spans="1:2" ht="23" x14ac:dyDescent="0.2">
      <c r="A9" s="268" t="s">
        <v>74</v>
      </c>
      <c r="B9" s="269"/>
    </row>
    <row r="10" spans="1:2" ht="52.5" customHeight="1" thickBot="1" x14ac:dyDescent="0.25">
      <c r="A10" s="133" t="s">
        <v>89</v>
      </c>
      <c r="B10" s="96" t="s">
        <v>84</v>
      </c>
    </row>
    <row r="11" spans="1:2" ht="23" x14ac:dyDescent="0.2">
      <c r="A11" s="268" t="s">
        <v>75</v>
      </c>
      <c r="B11" s="269"/>
    </row>
    <row r="12" spans="1:2" ht="72" x14ac:dyDescent="0.2">
      <c r="A12" s="97" t="s">
        <v>90</v>
      </c>
      <c r="B12" s="264" t="s">
        <v>85</v>
      </c>
    </row>
    <row r="13" spans="1:2" ht="158.25" customHeight="1" x14ac:dyDescent="0.2">
      <c r="A13" s="134" t="s">
        <v>91</v>
      </c>
      <c r="B13" s="265"/>
    </row>
  </sheetData>
  <customSheetViews>
    <customSheetView guid="{E226B775-EFC5-4E9C-AC92-7B73BDED665D}" scale="55" showGridLines="0" fitToPage="1">
      <selection activeCell="D2" sqref="D2"/>
      <pageMargins left="0.7" right="0.7" top="0.75" bottom="0.75" header="0.3" footer="0.3"/>
      <printOptions horizontalCentered="1" verticalCentered="1"/>
      <pageSetup paperSize="9" scale="49" orientation="portrait"/>
    </customSheetView>
    <customSheetView guid="{5A7009BC-1B80-4E29-8274-5A932573CA65}" scale="55" showPageBreaks="1" showGridLines="0" fitToPage="1" printArea="1">
      <selection activeCell="D2" sqref="D2"/>
      <pageMargins left="0.7" right="0.7" top="0.75" bottom="0.75" header="0.3" footer="0.3"/>
      <printOptions horizontalCentered="1" verticalCentered="1"/>
      <pageSetup paperSize="9" scale="49" orientation="portrait"/>
    </customSheetView>
    <customSheetView guid="{7703CAD1-E342-409D-A203-3F256855321A}" scale="55" showPageBreaks="1" showGridLines="0" fitToPage="1" printArea="1">
      <selection activeCell="D2" sqref="D2"/>
      <pageMargins left="0.7" right="0.7" top="0.75" bottom="0.75" header="0.3" footer="0.3"/>
      <printOptions horizontalCentered="1" verticalCentered="1"/>
      <pageSetup paperSize="9" scale="49" orientation="portrait"/>
    </customSheetView>
  </customSheetViews>
  <mergeCells count="6">
    <mergeCell ref="B12:B13"/>
    <mergeCell ref="A1:B1"/>
    <mergeCell ref="A4:B4"/>
    <mergeCell ref="B6:B7"/>
    <mergeCell ref="A9:B9"/>
    <mergeCell ref="A11:B11"/>
  </mergeCells>
  <printOptions horizontalCentered="1" verticalCentered="1"/>
  <pageMargins left="0.23622047244094491" right="0.23622047244094491" top="0.35433070866141736" bottom="0.35433070866141736" header="0.31496062992125984" footer="0.31496062992125984"/>
  <pageSetup paperSize="9" scale="60" orientation="portrait"/>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22"/>
  <sheetViews>
    <sheetView showGridLines="0" zoomScale="55" zoomScaleNormal="55" zoomScaleSheetLayoutView="50" zoomScalePageLayoutView="55" workbookViewId="0">
      <selection activeCell="D2" sqref="D2"/>
    </sheetView>
  </sheetViews>
  <sheetFormatPr baseColWidth="10" defaultColWidth="11.5" defaultRowHeight="20" x14ac:dyDescent="0.2"/>
  <cols>
    <col min="1" max="1" width="66.1640625" style="54" customWidth="1"/>
    <col min="2" max="2" width="100" style="56" customWidth="1"/>
    <col min="3" max="16384" width="11.5" style="54"/>
  </cols>
  <sheetData>
    <row r="1" spans="1:2" ht="93" customHeight="1" thickBot="1" x14ac:dyDescent="0.25">
      <c r="A1" s="266" t="s">
        <v>151</v>
      </c>
      <c r="B1" s="267"/>
    </row>
    <row r="2" spans="1:2" ht="386.5" customHeight="1" x14ac:dyDescent="0.2">
      <c r="A2" s="70"/>
      <c r="B2" s="71"/>
    </row>
    <row r="3" spans="1:2" s="55" customFormat="1" ht="21" x14ac:dyDescent="0.2">
      <c r="A3" s="72" t="s">
        <v>0</v>
      </c>
      <c r="B3" s="73" t="s">
        <v>1</v>
      </c>
    </row>
    <row r="4" spans="1:2" x14ac:dyDescent="0.2">
      <c r="A4" s="272" t="s">
        <v>28</v>
      </c>
      <c r="B4" s="272"/>
    </row>
    <row r="5" spans="1:2" ht="102" customHeight="1" x14ac:dyDescent="0.2">
      <c r="A5" s="135" t="s">
        <v>103</v>
      </c>
      <c r="B5" s="53" t="s">
        <v>101</v>
      </c>
    </row>
    <row r="6" spans="1:2" ht="28.5" customHeight="1" x14ac:dyDescent="0.2">
      <c r="A6" s="273" t="s">
        <v>102</v>
      </c>
      <c r="B6" s="274"/>
    </row>
    <row r="7" spans="1:2" ht="65.25" customHeight="1" x14ac:dyDescent="0.2">
      <c r="A7" s="74" t="s">
        <v>107</v>
      </c>
      <c r="B7" s="53" t="s">
        <v>104</v>
      </c>
    </row>
    <row r="8" spans="1:2" ht="66.75" customHeight="1" x14ac:dyDescent="0.2">
      <c r="A8" s="74" t="s">
        <v>108</v>
      </c>
      <c r="B8" s="53" t="s">
        <v>123</v>
      </c>
    </row>
    <row r="9" spans="1:2" ht="20.25" customHeight="1" x14ac:dyDescent="0.2">
      <c r="A9" s="273" t="s">
        <v>106</v>
      </c>
      <c r="B9" s="274"/>
    </row>
    <row r="10" spans="1:2" ht="33.75" customHeight="1" x14ac:dyDescent="0.2">
      <c r="A10" s="74" t="s">
        <v>109</v>
      </c>
      <c r="B10" s="53" t="s">
        <v>110</v>
      </c>
    </row>
    <row r="11" spans="1:2" ht="126" x14ac:dyDescent="0.2">
      <c r="A11" s="74" t="s">
        <v>111</v>
      </c>
      <c r="B11" s="53" t="s">
        <v>112</v>
      </c>
    </row>
    <row r="12" spans="1:2" ht="84" x14ac:dyDescent="0.2">
      <c r="A12" s="74" t="s">
        <v>113</v>
      </c>
      <c r="B12" s="53" t="s">
        <v>114</v>
      </c>
    </row>
    <row r="13" spans="1:2" x14ac:dyDescent="0.2">
      <c r="A13" s="272" t="s">
        <v>115</v>
      </c>
      <c r="B13" s="272"/>
    </row>
    <row r="14" spans="1:2" ht="47.25" customHeight="1" x14ac:dyDescent="0.2">
      <c r="A14" s="53" t="s">
        <v>117</v>
      </c>
      <c r="B14" s="75" t="s">
        <v>119</v>
      </c>
    </row>
    <row r="15" spans="1:2" ht="268.5" customHeight="1" x14ac:dyDescent="0.2">
      <c r="A15" s="53" t="s">
        <v>118</v>
      </c>
      <c r="B15" s="75" t="s">
        <v>120</v>
      </c>
    </row>
    <row r="16" spans="1:2" x14ac:dyDescent="0.2">
      <c r="A16" s="272" t="s">
        <v>116</v>
      </c>
      <c r="B16" s="272"/>
    </row>
    <row r="17" spans="1:2" ht="294.75" customHeight="1" x14ac:dyDescent="0.2">
      <c r="A17" s="53" t="s">
        <v>121</v>
      </c>
      <c r="B17" s="75" t="s">
        <v>122</v>
      </c>
    </row>
    <row r="18" spans="1:2" ht="20.5" customHeight="1" x14ac:dyDescent="0.2"/>
    <row r="20" spans="1:2" ht="20.5" customHeight="1" x14ac:dyDescent="0.2"/>
    <row r="22" spans="1:2" ht="20.5" customHeight="1" x14ac:dyDescent="0.2"/>
  </sheetData>
  <mergeCells count="6">
    <mergeCell ref="A16:B16"/>
    <mergeCell ref="A9:B9"/>
    <mergeCell ref="A13:B13"/>
    <mergeCell ref="A1:B1"/>
    <mergeCell ref="A6:B6"/>
    <mergeCell ref="A4:B4"/>
  </mergeCells>
  <pageMargins left="0.25" right="0.25" top="0.75" bottom="0.75" header="0.3" footer="0.3"/>
  <pageSetup paperSize="9" scale="50"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Referentiel</vt:lpstr>
      <vt:lpstr>Evaluation U5 RP</vt:lpstr>
      <vt:lpstr>Evaluation U5 SP</vt:lpstr>
      <vt:lpstr>AIDE U5 RP</vt:lpstr>
      <vt:lpstr>AIDE U5 SP</vt:lpstr>
      <vt:lpstr>'AIDE U5 RP'!Zone_d_impression</vt:lpstr>
      <vt:lpstr>'AIDE U5 SP'!Zone_d_impression</vt:lpstr>
      <vt:lpstr>'Evaluation U5 RP'!Zone_d_impression</vt:lpstr>
      <vt:lpstr>'Evaluation U5 SP'!Zone_d_impression</vt:lpstr>
    </vt:vector>
  </TitlesOfParts>
  <Company>ACADEMIE DE MONTPELLIER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Monin Thierry</dc:creator>
  <cp:lastModifiedBy>Carole FABRE</cp:lastModifiedBy>
  <cp:lastPrinted>2017-10-16T12:39:49Z</cp:lastPrinted>
  <dcterms:created xsi:type="dcterms:W3CDTF">2015-01-07T17:35:44Z</dcterms:created>
  <dcterms:modified xsi:type="dcterms:W3CDTF">2021-01-11T14:28:50Z</dcterms:modified>
</cp:coreProperties>
</file>